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0" yWindow="0" windowWidth="28800" windowHeight="11270" tabRatio="781" activeTab="2"/>
  </bookViews>
  <sheets>
    <sheet name="доходи" sheetId="72" r:id="rId1"/>
    <sheet name="видатки по розпорядниках" sheetId="7" r:id="rId2"/>
    <sheet name="дод_3" sheetId="73" r:id="rId3"/>
  </sheets>
  <externalReferences>
    <externalReference r:id="rId4"/>
    <externalReference r:id="rId5"/>
    <externalReference r:id="rId6"/>
    <externalReference r:id="rId7"/>
    <externalReference r:id="rId8"/>
    <externalReference r:id="rId9"/>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1" hidden="1">'видатки по розпорядниках'!$A$21:$Q$809</definedName>
    <definedName name="_xlnm._FilterDatabase" localSheetId="2" hidden="1">дод_3!$BK$19:$BK$93</definedName>
    <definedName name="_xlnm._FilterDatabase" localSheetId="0" hidden="1">доходи!$H$13:$H$420</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 localSheetId="2">#REF!</definedName>
    <definedName name="_xlnm.Database">#REF!</definedName>
    <definedName name="В68">#REF!</definedName>
    <definedName name="вс">#REF!</definedName>
    <definedName name="_xlnm.Print_Titles" localSheetId="1">'видатки по розпорядниках'!$12:$21</definedName>
    <definedName name="_xlnm.Print_Titles" localSheetId="2">дод_3!$B:$D,дод_3!$10:$18</definedName>
    <definedName name="_xlnm.Print_Titles" localSheetId="0">доходи!$9:$14</definedName>
    <definedName name="иори">#REF!</definedName>
    <definedName name="і">#REF!</definedName>
    <definedName name="область">#REF!</definedName>
    <definedName name="_xlnm.Print_Area" localSheetId="1">'видатки по розпорядниках'!$A$1:$P$532</definedName>
    <definedName name="_xlnm.Print_Area" localSheetId="2">дод_3!$A$1:$BK$95</definedName>
    <definedName name="_xlnm.Print_Area" localSheetId="0">доходи!$A$1:$G$412</definedName>
  </definedNames>
  <calcPr calcId="162913" fullCalcOnLoad="1"/>
</workbook>
</file>

<file path=xl/calcChain.xml><?xml version="1.0" encoding="utf-8"?>
<calcChain xmlns="http://schemas.openxmlformats.org/spreadsheetml/2006/main">
  <c r="U90" i="73" l="1"/>
  <c r="U88" i="73"/>
  <c r="BJ88" i="73"/>
  <c r="BJ90" i="73"/>
  <c r="L88" i="73"/>
  <c r="L90" i="73"/>
  <c r="O68" i="7"/>
  <c r="L68" i="7"/>
  <c r="L527" i="7"/>
  <c r="J68" i="7"/>
  <c r="J527" i="7"/>
  <c r="J113" i="7"/>
  <c r="F281" i="72"/>
  <c r="F18" i="73"/>
  <c r="G18" i="73"/>
  <c r="P18" i="73"/>
  <c r="BJ19" i="73"/>
  <c r="BK19" i="73"/>
  <c r="B20" i="73"/>
  <c r="BJ20" i="73"/>
  <c r="BK20" i="73"/>
  <c r="B21" i="73"/>
  <c r="B22" i="73"/>
  <c r="B23" i="73"/>
  <c r="B24" i="73"/>
  <c r="B25" i="73"/>
  <c r="B26" i="73"/>
  <c r="B27" i="73"/>
  <c r="B28" i="73"/>
  <c r="B29" i="73"/>
  <c r="B30" i="73"/>
  <c r="B31" i="73"/>
  <c r="B32" i="73"/>
  <c r="BJ21" i="73"/>
  <c r="BK21" i="73"/>
  <c r="BJ22" i="73"/>
  <c r="BK22" i="73"/>
  <c r="BJ23" i="73"/>
  <c r="BK23" i="73"/>
  <c r="BJ24" i="73"/>
  <c r="BK24" i="73"/>
  <c r="BJ25" i="73"/>
  <c r="BK25" i="73"/>
  <c r="BJ26" i="73"/>
  <c r="BK26" i="73"/>
  <c r="BJ27" i="73"/>
  <c r="BK27" i="73"/>
  <c r="BJ28" i="73"/>
  <c r="BK28" i="73"/>
  <c r="BJ29" i="73"/>
  <c r="BK29" i="73"/>
  <c r="BJ30" i="73"/>
  <c r="BK30" i="73"/>
  <c r="BJ31" i="73"/>
  <c r="BK31" i="73"/>
  <c r="BJ32" i="73"/>
  <c r="BK32" i="73"/>
  <c r="B33" i="73"/>
  <c r="B34" i="73"/>
  <c r="B35" i="73"/>
  <c r="B36" i="73"/>
  <c r="BJ33" i="73"/>
  <c r="BK33" i="73"/>
  <c r="BJ34" i="73"/>
  <c r="BK34" i="73"/>
  <c r="BJ35" i="73"/>
  <c r="BK35" i="73"/>
  <c r="BJ36" i="73"/>
  <c r="BK36" i="73"/>
  <c r="B37" i="73"/>
  <c r="B38" i="73"/>
  <c r="B39" i="73"/>
  <c r="B40" i="73"/>
  <c r="B41" i="73"/>
  <c r="B42" i="73"/>
  <c r="B43" i="73"/>
  <c r="B44" i="73"/>
  <c r="B45" i="73"/>
  <c r="B46" i="73"/>
  <c r="B47" i="73"/>
  <c r="B48" i="73"/>
  <c r="B49" i="73"/>
  <c r="B50" i="73"/>
  <c r="B51" i="73"/>
  <c r="B52" i="73"/>
  <c r="B53" i="73"/>
  <c r="B54" i="73"/>
  <c r="B55" i="73"/>
  <c r="B56" i="73"/>
  <c r="B57" i="73"/>
  <c r="B58" i="73"/>
  <c r="B59" i="73"/>
  <c r="B60" i="73"/>
  <c r="B61" i="73"/>
  <c r="B62" i="73"/>
  <c r="B63" i="73"/>
  <c r="BJ37" i="73"/>
  <c r="BK37" i="73"/>
  <c r="BJ38" i="73"/>
  <c r="BK38" i="73"/>
  <c r="BJ39" i="73"/>
  <c r="BK39" i="73"/>
  <c r="BJ40" i="73"/>
  <c r="BK40" i="73"/>
  <c r="BJ41" i="73"/>
  <c r="BK41" i="73"/>
  <c r="BJ42" i="73"/>
  <c r="BJ43" i="73"/>
  <c r="BK43" i="73"/>
  <c r="BJ44" i="73"/>
  <c r="BK44" i="73"/>
  <c r="BJ45" i="73"/>
  <c r="BK45" i="73"/>
  <c r="BJ46" i="73"/>
  <c r="BK46" i="73"/>
  <c r="BJ47" i="73"/>
  <c r="BK47" i="73"/>
  <c r="BJ48" i="73"/>
  <c r="BK48" i="73"/>
  <c r="BJ49" i="73"/>
  <c r="BK49" i="73"/>
  <c r="BJ50" i="73"/>
  <c r="BK50" i="73"/>
  <c r="BJ51" i="73"/>
  <c r="BK51" i="73"/>
  <c r="BJ52" i="73"/>
  <c r="BK52" i="73"/>
  <c r="BJ53" i="73"/>
  <c r="BK53" i="73"/>
  <c r="BJ54" i="73"/>
  <c r="BK54" i="73"/>
  <c r="BJ55" i="73"/>
  <c r="BK55" i="73"/>
  <c r="BJ56" i="73"/>
  <c r="BJ57" i="73"/>
  <c r="BK57" i="73"/>
  <c r="BJ58" i="73"/>
  <c r="BK58" i="73"/>
  <c r="BJ59" i="73"/>
  <c r="BK59" i="73"/>
  <c r="BJ60" i="73"/>
  <c r="BK60" i="73"/>
  <c r="BJ61" i="73"/>
  <c r="BK61" i="73"/>
  <c r="BJ62" i="73"/>
  <c r="BK62" i="73"/>
  <c r="BJ63" i="73"/>
  <c r="BK63" i="73"/>
  <c r="B64" i="73"/>
  <c r="BJ64" i="73"/>
  <c r="BK64" i="73"/>
  <c r="B65" i="73"/>
  <c r="B66" i="73"/>
  <c r="B67" i="73"/>
  <c r="B68" i="73"/>
  <c r="B69" i="73"/>
  <c r="B70" i="73"/>
  <c r="B71" i="73"/>
  <c r="B72" i="73"/>
  <c r="B73" i="73"/>
  <c r="B74" i="73"/>
  <c r="B75" i="73"/>
  <c r="B76" i="73"/>
  <c r="B77" i="73"/>
  <c r="B78" i="73"/>
  <c r="B79" i="73"/>
  <c r="B80" i="73"/>
  <c r="B81" i="73"/>
  <c r="B82" i="73"/>
  <c r="B83" i="73"/>
  <c r="B84" i="73"/>
  <c r="B85" i="73"/>
  <c r="B86" i="73"/>
  <c r="BJ65" i="73"/>
  <c r="BJ66" i="73"/>
  <c r="BK66" i="73"/>
  <c r="BJ67" i="73"/>
  <c r="BJ68" i="73"/>
  <c r="BK68" i="73"/>
  <c r="BJ69" i="73"/>
  <c r="BK69" i="73"/>
  <c r="BJ70" i="73"/>
  <c r="BK70" i="73"/>
  <c r="BJ71" i="73"/>
  <c r="BK71" i="73"/>
  <c r="BJ72" i="73"/>
  <c r="BK72" i="73"/>
  <c r="BJ73" i="73"/>
  <c r="BK73" i="73"/>
  <c r="BJ74" i="73"/>
  <c r="BK74" i="73"/>
  <c r="BJ75" i="73"/>
  <c r="BK75" i="73"/>
  <c r="BJ76" i="73"/>
  <c r="BK76" i="73"/>
  <c r="BJ77" i="73"/>
  <c r="BK77" i="73"/>
  <c r="BJ78" i="73"/>
  <c r="BK78" i="73"/>
  <c r="BJ79" i="73"/>
  <c r="BK79" i="73"/>
  <c r="BJ80" i="73"/>
  <c r="BK80" i="73"/>
  <c r="BJ81" i="73"/>
  <c r="BK81" i="73"/>
  <c r="BJ82" i="73"/>
  <c r="BK82" i="73"/>
  <c r="BJ83" i="73"/>
  <c r="BK83" i="73"/>
  <c r="BJ84" i="73"/>
  <c r="BK84" i="73"/>
  <c r="BJ85" i="73"/>
  <c r="BK85" i="73"/>
  <c r="BJ86" i="73"/>
  <c r="BK86" i="73"/>
  <c r="B87" i="73"/>
  <c r="BJ87" i="73"/>
  <c r="BK87" i="73"/>
  <c r="M88" i="73"/>
  <c r="Y89" i="73"/>
  <c r="BK89" i="73"/>
  <c r="BJ89" i="73"/>
  <c r="E90" i="73"/>
  <c r="F90" i="73"/>
  <c r="G90" i="73"/>
  <c r="H90" i="73"/>
  <c r="I90" i="73"/>
  <c r="J90" i="73"/>
  <c r="K90" i="73"/>
  <c r="M90" i="73"/>
  <c r="N90" i="73"/>
  <c r="N93" i="73"/>
  <c r="O90" i="73"/>
  <c r="P90" i="73"/>
  <c r="Q90" i="73"/>
  <c r="R90" i="73"/>
  <c r="S90" i="73"/>
  <c r="T90" i="73"/>
  <c r="X93" i="73"/>
  <c r="D95" i="73"/>
  <c r="F277" i="72"/>
  <c r="H527" i="7"/>
  <c r="I527" i="7"/>
  <c r="K527" i="7"/>
  <c r="M527" i="7"/>
  <c r="N527" i="7"/>
  <c r="E146" i="7"/>
  <c r="J146" i="7"/>
  <c r="J300" i="7"/>
  <c r="J301" i="7"/>
  <c r="P301" i="7"/>
  <c r="Q301" i="7"/>
  <c r="J303" i="7"/>
  <c r="J304" i="7"/>
  <c r="J307" i="7"/>
  <c r="J308" i="7"/>
  <c r="J309" i="7"/>
  <c r="J310" i="7"/>
  <c r="P310" i="7"/>
  <c r="Q310" i="7"/>
  <c r="J311" i="7"/>
  <c r="J312" i="7"/>
  <c r="J315" i="7"/>
  <c r="J313" i="7"/>
  <c r="E300" i="7"/>
  <c r="E301" i="7"/>
  <c r="E302" i="7"/>
  <c r="E303" i="7"/>
  <c r="E304" i="7"/>
  <c r="E305" i="7"/>
  <c r="E306" i="7"/>
  <c r="E307" i="7"/>
  <c r="P307" i="7"/>
  <c r="Q307" i="7"/>
  <c r="E308" i="7"/>
  <c r="E309" i="7"/>
  <c r="E310" i="7"/>
  <c r="E311" i="7"/>
  <c r="E315" i="7"/>
  <c r="J255" i="7"/>
  <c r="J221" i="7"/>
  <c r="J222" i="7"/>
  <c r="J225" i="7"/>
  <c r="J227" i="7"/>
  <c r="J233" i="7"/>
  <c r="J235" i="7"/>
  <c r="J239" i="7"/>
  <c r="J243" i="7"/>
  <c r="P243" i="7"/>
  <c r="Q243" i="7"/>
  <c r="J254" i="7"/>
  <c r="J224" i="7"/>
  <c r="J223" i="7"/>
  <c r="J249" i="7"/>
  <c r="J251" i="7"/>
  <c r="J256" i="7"/>
  <c r="E221" i="7"/>
  <c r="E222" i="7"/>
  <c r="P222" i="7"/>
  <c r="Q222" i="7"/>
  <c r="E225" i="7"/>
  <c r="E227" i="7"/>
  <c r="P227" i="7"/>
  <c r="Q227" i="7"/>
  <c r="E233" i="7"/>
  <c r="E235" i="7"/>
  <c r="P235" i="7"/>
  <c r="Q235" i="7"/>
  <c r="E239" i="7"/>
  <c r="E243" i="7"/>
  <c r="E254" i="7"/>
  <c r="E224" i="7"/>
  <c r="P224" i="7"/>
  <c r="Q224" i="7"/>
  <c r="E223" i="7"/>
  <c r="E255" i="7"/>
  <c r="P255" i="7"/>
  <c r="Q255" i="7"/>
  <c r="E249" i="7"/>
  <c r="E251" i="7"/>
  <c r="E256" i="7"/>
  <c r="P256" i="7"/>
  <c r="Q256" i="7"/>
  <c r="J269" i="7"/>
  <c r="J270" i="7"/>
  <c r="J272" i="7"/>
  <c r="P272" i="7"/>
  <c r="Q272" i="7"/>
  <c r="J273" i="7"/>
  <c r="J274" i="7"/>
  <c r="J275" i="7"/>
  <c r="J277" i="7"/>
  <c r="J278" i="7"/>
  <c r="J279" i="7"/>
  <c r="P279" i="7"/>
  <c r="Q279" i="7"/>
  <c r="J280" i="7"/>
  <c r="J281" i="7"/>
  <c r="J282" i="7"/>
  <c r="J283" i="7"/>
  <c r="J287" i="7"/>
  <c r="J262" i="7"/>
  <c r="J271" i="7"/>
  <c r="J276" i="7"/>
  <c r="J259" i="7"/>
  <c r="J258" i="7"/>
  <c r="J285" i="7"/>
  <c r="E269" i="7"/>
  <c r="P269" i="7"/>
  <c r="Q269" i="7"/>
  <c r="E270" i="7"/>
  <c r="E272" i="7"/>
  <c r="E273" i="7"/>
  <c r="E274" i="7"/>
  <c r="E275" i="7"/>
  <c r="E277" i="7"/>
  <c r="P277" i="7"/>
  <c r="Q277" i="7"/>
  <c r="E278" i="7"/>
  <c r="E279" i="7"/>
  <c r="E280" i="7"/>
  <c r="E281" i="7"/>
  <c r="E282" i="7"/>
  <c r="E283" i="7"/>
  <c r="E287" i="7"/>
  <c r="E262" i="7"/>
  <c r="E271" i="7"/>
  <c r="E276" i="7"/>
  <c r="E259" i="7"/>
  <c r="E258" i="7"/>
  <c r="P258" i="7"/>
  <c r="Q258" i="7"/>
  <c r="E285" i="7"/>
  <c r="D210" i="72"/>
  <c r="H210" i="72"/>
  <c r="J171" i="7"/>
  <c r="P171" i="7"/>
  <c r="Q171" i="7"/>
  <c r="L438" i="7"/>
  <c r="L434" i="7"/>
  <c r="J434" i="7"/>
  <c r="D191" i="72"/>
  <c r="J27" i="7"/>
  <c r="J25" i="7"/>
  <c r="J29" i="7"/>
  <c r="J30" i="7"/>
  <c r="J31" i="7"/>
  <c r="J35" i="7"/>
  <c r="J36" i="7"/>
  <c r="J38" i="7"/>
  <c r="J39" i="7"/>
  <c r="J28" i="7"/>
  <c r="J32" i="7"/>
  <c r="J37" i="7"/>
  <c r="F23" i="7"/>
  <c r="I23" i="7"/>
  <c r="I22" i="7"/>
  <c r="E29" i="7"/>
  <c r="P29" i="7"/>
  <c r="Q29" i="7"/>
  <c r="E30" i="7"/>
  <c r="P30" i="7"/>
  <c r="Q30" i="7"/>
  <c r="E31" i="7"/>
  <c r="P31" i="7"/>
  <c r="Q31" i="7"/>
  <c r="E33" i="7"/>
  <c r="E35" i="7"/>
  <c r="E38" i="7"/>
  <c r="P38" i="7"/>
  <c r="Q38" i="7"/>
  <c r="E39" i="7"/>
  <c r="E34" i="7"/>
  <c r="E28" i="7"/>
  <c r="E32" i="7"/>
  <c r="E37" i="7"/>
  <c r="E40" i="7"/>
  <c r="P40" i="7"/>
  <c r="Q40" i="7"/>
  <c r="E41" i="7"/>
  <c r="E42" i="7"/>
  <c r="E43" i="7"/>
  <c r="E44" i="7"/>
  <c r="P44" i="7"/>
  <c r="Q44" i="7"/>
  <c r="E45" i="7"/>
  <c r="P45" i="7"/>
  <c r="Q45" i="7"/>
  <c r="E46" i="7"/>
  <c r="E47" i="7"/>
  <c r="E48" i="7"/>
  <c r="E50" i="7"/>
  <c r="E51" i="7"/>
  <c r="P51" i="7"/>
  <c r="Q51" i="7"/>
  <c r="E52" i="7"/>
  <c r="E53" i="7"/>
  <c r="E54" i="7"/>
  <c r="E55" i="7"/>
  <c r="P55" i="7"/>
  <c r="Q55" i="7"/>
  <c r="E56" i="7"/>
  <c r="E57" i="7"/>
  <c r="E58" i="7"/>
  <c r="J40" i="7"/>
  <c r="J41" i="7"/>
  <c r="J46" i="7"/>
  <c r="J47" i="7"/>
  <c r="J48" i="7"/>
  <c r="J49" i="7"/>
  <c r="J50" i="7"/>
  <c r="J51" i="7"/>
  <c r="J52" i="7"/>
  <c r="J53" i="7"/>
  <c r="J55" i="7"/>
  <c r="J56" i="7"/>
  <c r="J57" i="7"/>
  <c r="P57" i="7"/>
  <c r="Q57" i="7"/>
  <c r="J58" i="7"/>
  <c r="E69" i="7"/>
  <c r="E70" i="7"/>
  <c r="P70" i="7"/>
  <c r="Q70" i="7"/>
  <c r="E71" i="7"/>
  <c r="I72" i="7"/>
  <c r="E72" i="7"/>
  <c r="E73" i="7"/>
  <c r="E74" i="7"/>
  <c r="E75" i="7"/>
  <c r="P75" i="7"/>
  <c r="Q75" i="7"/>
  <c r="F76" i="7"/>
  <c r="I76" i="7"/>
  <c r="E77" i="7"/>
  <c r="E78" i="7"/>
  <c r="E79" i="7"/>
  <c r="E80" i="7"/>
  <c r="P80" i="7"/>
  <c r="Q80" i="7"/>
  <c r="I82" i="7"/>
  <c r="E86" i="7"/>
  <c r="E87" i="7"/>
  <c r="E88" i="7"/>
  <c r="E89" i="7"/>
  <c r="E90" i="7"/>
  <c r="P90" i="7"/>
  <c r="Q90" i="7"/>
  <c r="E91" i="7"/>
  <c r="E92" i="7"/>
  <c r="E93" i="7"/>
  <c r="E94" i="7"/>
  <c r="E95" i="7"/>
  <c r="E96" i="7"/>
  <c r="E97" i="7"/>
  <c r="E98" i="7"/>
  <c r="E99" i="7"/>
  <c r="E100" i="7"/>
  <c r="E101" i="7"/>
  <c r="E102" i="7"/>
  <c r="P102" i="7"/>
  <c r="Q102" i="7"/>
  <c r="E103" i="7"/>
  <c r="E104" i="7"/>
  <c r="E105" i="7"/>
  <c r="E106" i="7"/>
  <c r="P106" i="7"/>
  <c r="Q106" i="7"/>
  <c r="E107" i="7"/>
  <c r="E108" i="7"/>
  <c r="P108" i="7"/>
  <c r="Q108" i="7"/>
  <c r="E109" i="7"/>
  <c r="E110" i="7"/>
  <c r="E111" i="7"/>
  <c r="E112" i="7"/>
  <c r="E113" i="7"/>
  <c r="E68" i="7"/>
  <c r="E527" i="7"/>
  <c r="J69" i="7"/>
  <c r="P69" i="7"/>
  <c r="Q69" i="7"/>
  <c r="J70" i="7"/>
  <c r="J71" i="7"/>
  <c r="L72" i="7"/>
  <c r="J73" i="7"/>
  <c r="J74" i="7"/>
  <c r="J75" i="7"/>
  <c r="J77" i="7"/>
  <c r="J78" i="7"/>
  <c r="J79" i="7"/>
  <c r="P79" i="7"/>
  <c r="Q79" i="7"/>
  <c r="J80" i="7"/>
  <c r="O82" i="7"/>
  <c r="J86" i="7"/>
  <c r="J87" i="7"/>
  <c r="J90" i="7"/>
  <c r="J91" i="7"/>
  <c r="J92" i="7"/>
  <c r="J93" i="7"/>
  <c r="J94" i="7"/>
  <c r="J95" i="7"/>
  <c r="J96" i="7"/>
  <c r="J98" i="7"/>
  <c r="J99" i="7"/>
  <c r="J100" i="7"/>
  <c r="P100" i="7"/>
  <c r="Q100" i="7"/>
  <c r="J101" i="7"/>
  <c r="J102" i="7"/>
  <c r="J103" i="7"/>
  <c r="J104" i="7"/>
  <c r="J105" i="7"/>
  <c r="J106" i="7"/>
  <c r="J107" i="7"/>
  <c r="P107" i="7"/>
  <c r="Q107" i="7"/>
  <c r="J108" i="7"/>
  <c r="J110" i="7"/>
  <c r="J111" i="7"/>
  <c r="J112" i="7"/>
  <c r="E114" i="7"/>
  <c r="E115" i="7"/>
  <c r="E117" i="7"/>
  <c r="E119" i="7"/>
  <c r="E133" i="7"/>
  <c r="E134" i="7"/>
  <c r="E135" i="7"/>
  <c r="E136" i="7"/>
  <c r="E137" i="7"/>
  <c r="E139" i="7"/>
  <c r="E144" i="7"/>
  <c r="E147" i="7"/>
  <c r="P147" i="7"/>
  <c r="Q147" i="7"/>
  <c r="E148" i="7"/>
  <c r="P148" i="7"/>
  <c r="Q148" i="7"/>
  <c r="E149" i="7"/>
  <c r="E157" i="7"/>
  <c r="E162" i="7"/>
  <c r="E166" i="7"/>
  <c r="P166" i="7"/>
  <c r="Q166" i="7"/>
  <c r="E169" i="7"/>
  <c r="P169" i="7"/>
  <c r="Q169" i="7"/>
  <c r="E159" i="7"/>
  <c r="E118" i="7"/>
  <c r="E168" i="7"/>
  <c r="E165" i="7"/>
  <c r="E116" i="7"/>
  <c r="E167" i="7"/>
  <c r="P167" i="7"/>
  <c r="Q167" i="7"/>
  <c r="E164" i="7"/>
  <c r="E171" i="7"/>
  <c r="E160" i="7"/>
  <c r="E172" i="7"/>
  <c r="J114" i="7"/>
  <c r="J115" i="7"/>
  <c r="J117" i="7"/>
  <c r="J119" i="7"/>
  <c r="J133" i="7"/>
  <c r="J134" i="7"/>
  <c r="J135" i="7"/>
  <c r="P135" i="7"/>
  <c r="Q135" i="7"/>
  <c r="J136" i="7"/>
  <c r="J137" i="7"/>
  <c r="J139" i="7"/>
  <c r="J144" i="7"/>
  <c r="J147" i="7"/>
  <c r="J149" i="7"/>
  <c r="P149" i="7"/>
  <c r="Q149" i="7"/>
  <c r="J157" i="7"/>
  <c r="J162" i="7"/>
  <c r="J159" i="7"/>
  <c r="J118" i="7"/>
  <c r="J165" i="7"/>
  <c r="J116" i="7"/>
  <c r="P116" i="7"/>
  <c r="Q116" i="7"/>
  <c r="J164" i="7"/>
  <c r="J160" i="7"/>
  <c r="J163" i="7"/>
  <c r="P163" i="7"/>
  <c r="Q163" i="7"/>
  <c r="E174" i="7"/>
  <c r="E175" i="7"/>
  <c r="E176" i="7"/>
  <c r="E177" i="7"/>
  <c r="E178" i="7"/>
  <c r="P178" i="7"/>
  <c r="E179" i="7"/>
  <c r="E180" i="7"/>
  <c r="P180" i="7"/>
  <c r="Q180" i="7"/>
  <c r="E181" i="7"/>
  <c r="E182" i="7"/>
  <c r="P182" i="7"/>
  <c r="Q182" i="7"/>
  <c r="E183" i="7"/>
  <c r="E184" i="7"/>
  <c r="E185" i="7"/>
  <c r="E186" i="7"/>
  <c r="E187" i="7"/>
  <c r="P187" i="7"/>
  <c r="E188" i="7"/>
  <c r="E189" i="7"/>
  <c r="E190" i="7"/>
  <c r="P190" i="7"/>
  <c r="Q190" i="7"/>
  <c r="E191" i="7"/>
  <c r="P191" i="7"/>
  <c r="Q191" i="7"/>
  <c r="E192" i="7"/>
  <c r="E193" i="7"/>
  <c r="P193" i="7"/>
  <c r="Q193" i="7"/>
  <c r="E194" i="7"/>
  <c r="E195" i="7"/>
  <c r="E196" i="7"/>
  <c r="E197" i="7"/>
  <c r="P197" i="7"/>
  <c r="Q197" i="7"/>
  <c r="E198" i="7"/>
  <c r="E199" i="7"/>
  <c r="E200" i="7"/>
  <c r="E201" i="7"/>
  <c r="E202" i="7"/>
  <c r="E203" i="7"/>
  <c r="E204" i="7"/>
  <c r="E205" i="7"/>
  <c r="P205" i="7"/>
  <c r="Q205" i="7"/>
  <c r="E206" i="7"/>
  <c r="E207" i="7"/>
  <c r="E208" i="7"/>
  <c r="E209" i="7"/>
  <c r="E210" i="7"/>
  <c r="E211" i="7"/>
  <c r="P211" i="7"/>
  <c r="Q211" i="7"/>
  <c r="J174" i="7"/>
  <c r="J175" i="7"/>
  <c r="P175" i="7"/>
  <c r="Q175" i="7"/>
  <c r="J176" i="7"/>
  <c r="J177" i="7"/>
  <c r="J178" i="7"/>
  <c r="Q178" i="7"/>
  <c r="J179" i="7"/>
  <c r="J181" i="7"/>
  <c r="J182" i="7"/>
  <c r="J183" i="7"/>
  <c r="J184" i="7"/>
  <c r="J185" i="7"/>
  <c r="P185" i="7"/>
  <c r="Q185" i="7"/>
  <c r="J186" i="7"/>
  <c r="J187" i="7"/>
  <c r="J188" i="7"/>
  <c r="P188" i="7"/>
  <c r="Q188" i="7"/>
  <c r="J189" i="7"/>
  <c r="J192" i="7"/>
  <c r="J193" i="7"/>
  <c r="J194" i="7"/>
  <c r="P194" i="7"/>
  <c r="Q194" i="7"/>
  <c r="J195" i="7"/>
  <c r="J196" i="7"/>
  <c r="J198" i="7"/>
  <c r="J199" i="7"/>
  <c r="J200" i="7"/>
  <c r="P200" i="7"/>
  <c r="Q200" i="7"/>
  <c r="J201" i="7"/>
  <c r="J202" i="7"/>
  <c r="J203" i="7"/>
  <c r="J204" i="7"/>
  <c r="J205" i="7"/>
  <c r="J206" i="7"/>
  <c r="P206" i="7"/>
  <c r="Q206" i="7"/>
  <c r="J207" i="7"/>
  <c r="J208" i="7"/>
  <c r="J209" i="7"/>
  <c r="J210" i="7"/>
  <c r="J211" i="7"/>
  <c r="E213" i="7"/>
  <c r="E214" i="7"/>
  <c r="E217" i="7"/>
  <c r="P217" i="7"/>
  <c r="Q217" i="7"/>
  <c r="E216" i="7"/>
  <c r="E219" i="7"/>
  <c r="E218" i="7"/>
  <c r="J213" i="7"/>
  <c r="J214" i="7"/>
  <c r="P214" i="7"/>
  <c r="Q214" i="7"/>
  <c r="J219" i="7"/>
  <c r="J218" i="7"/>
  <c r="J215" i="7"/>
  <c r="E289" i="7"/>
  <c r="E290" i="7"/>
  <c r="E292" i="7"/>
  <c r="E291" i="7"/>
  <c r="E293" i="7"/>
  <c r="J289" i="7"/>
  <c r="J290" i="7"/>
  <c r="P290" i="7"/>
  <c r="Q290" i="7"/>
  <c r="J292" i="7"/>
  <c r="P292" i="7"/>
  <c r="Q292" i="7"/>
  <c r="J291" i="7"/>
  <c r="J293" i="7"/>
  <c r="E297" i="7"/>
  <c r="E299" i="7"/>
  <c r="E295" i="7"/>
  <c r="E298" i="7"/>
  <c r="E294" i="7"/>
  <c r="E296" i="7"/>
  <c r="J297" i="7"/>
  <c r="J295" i="7"/>
  <c r="J298" i="7"/>
  <c r="J296" i="7"/>
  <c r="E317" i="7"/>
  <c r="E318" i="7"/>
  <c r="E319" i="7"/>
  <c r="E320" i="7"/>
  <c r="E321" i="7"/>
  <c r="E322" i="7"/>
  <c r="E323" i="7"/>
  <c r="P323" i="7"/>
  <c r="Q323" i="7"/>
  <c r="E324" i="7"/>
  <c r="E325" i="7"/>
  <c r="E326" i="7"/>
  <c r="P326" i="7"/>
  <c r="E327" i="7"/>
  <c r="E328" i="7"/>
  <c r="E329" i="7"/>
  <c r="P329" i="7"/>
  <c r="Q329" i="7"/>
  <c r="E330" i="7"/>
  <c r="E331" i="7"/>
  <c r="E333" i="7"/>
  <c r="E334" i="7"/>
  <c r="J317" i="7"/>
  <c r="P317" i="7"/>
  <c r="Q317" i="7"/>
  <c r="J318" i="7"/>
  <c r="J319" i="7"/>
  <c r="J320" i="7"/>
  <c r="J321" i="7"/>
  <c r="J322" i="7"/>
  <c r="J323" i="7"/>
  <c r="J324" i="7"/>
  <c r="J325" i="7"/>
  <c r="J326" i="7"/>
  <c r="Q326" i="7"/>
  <c r="J328" i="7"/>
  <c r="J330" i="7"/>
  <c r="J331" i="7"/>
  <c r="J333" i="7"/>
  <c r="J334" i="7"/>
  <c r="E338" i="7"/>
  <c r="E350" i="7"/>
  <c r="P350" i="7"/>
  <c r="Q350" i="7"/>
  <c r="E352" i="7"/>
  <c r="E336" i="7"/>
  <c r="P336" i="7"/>
  <c r="Q336" i="7"/>
  <c r="E337" i="7"/>
  <c r="E335" i="7"/>
  <c r="E349" i="7"/>
  <c r="E354" i="7"/>
  <c r="E346" i="7"/>
  <c r="E347" i="7"/>
  <c r="E348" i="7"/>
  <c r="E351" i="7"/>
  <c r="E353" i="7"/>
  <c r="E345" i="7"/>
  <c r="J338" i="7"/>
  <c r="J350" i="7"/>
  <c r="J352" i="7"/>
  <c r="J336" i="7"/>
  <c r="J337" i="7"/>
  <c r="J335" i="7"/>
  <c r="J349" i="7"/>
  <c r="P349" i="7"/>
  <c r="Q349" i="7"/>
  <c r="J354" i="7"/>
  <c r="P354" i="7"/>
  <c r="Q354" i="7"/>
  <c r="J347" i="7"/>
  <c r="J348" i="7"/>
  <c r="J353" i="7"/>
  <c r="E370" i="7"/>
  <c r="J370" i="7"/>
  <c r="E367" i="7"/>
  <c r="P367" i="7"/>
  <c r="Q367" i="7"/>
  <c r="J367" i="7"/>
  <c r="E369" i="7"/>
  <c r="J369" i="7"/>
  <c r="E360" i="7"/>
  <c r="J360" i="7"/>
  <c r="E365" i="7"/>
  <c r="P365" i="7"/>
  <c r="Q365" i="7"/>
  <c r="J365" i="7"/>
  <c r="E371" i="7"/>
  <c r="L371" i="7"/>
  <c r="O371" i="7"/>
  <c r="J363" i="7"/>
  <c r="E366" i="7"/>
  <c r="P366" i="7"/>
  <c r="Q366" i="7"/>
  <c r="J366" i="7"/>
  <c r="E376" i="7"/>
  <c r="E381" i="7"/>
  <c r="E384" i="7"/>
  <c r="E379" i="7"/>
  <c r="E380" i="7"/>
  <c r="E375" i="7"/>
  <c r="E383" i="7"/>
  <c r="E382" i="7"/>
  <c r="J376" i="7"/>
  <c r="J381" i="7"/>
  <c r="J384" i="7"/>
  <c r="J379" i="7"/>
  <c r="P379" i="7"/>
  <c r="Q379" i="7"/>
  <c r="J380" i="7"/>
  <c r="E386" i="7"/>
  <c r="J386" i="7"/>
  <c r="J387" i="7"/>
  <c r="J388" i="7"/>
  <c r="P388" i="7"/>
  <c r="E393" i="7"/>
  <c r="J393" i="7"/>
  <c r="E396" i="7"/>
  <c r="J396" i="7"/>
  <c r="J395" i="7"/>
  <c r="E394" i="7"/>
  <c r="J394" i="7"/>
  <c r="E392" i="7"/>
  <c r="J392" i="7"/>
  <c r="E408" i="7"/>
  <c r="E424" i="7"/>
  <c r="E405" i="7"/>
  <c r="E413" i="7"/>
  <c r="E411" i="7"/>
  <c r="E412" i="7"/>
  <c r="E414" i="7"/>
  <c r="E415" i="7"/>
  <c r="E406" i="7"/>
  <c r="P406" i="7"/>
  <c r="Q406" i="7"/>
  <c r="E420" i="7"/>
  <c r="E418" i="7"/>
  <c r="E400" i="7"/>
  <c r="E419" i="7"/>
  <c r="E416" i="7"/>
  <c r="E417" i="7"/>
  <c r="J404" i="7"/>
  <c r="J408" i="7"/>
  <c r="J424" i="7"/>
  <c r="J413" i="7"/>
  <c r="J411" i="7"/>
  <c r="J412" i="7"/>
  <c r="J414" i="7"/>
  <c r="J415" i="7"/>
  <c r="J406" i="7"/>
  <c r="J420" i="7"/>
  <c r="J398" i="7"/>
  <c r="P398" i="7"/>
  <c r="Q398" i="7"/>
  <c r="J418" i="7"/>
  <c r="J399" i="7"/>
  <c r="J402" i="7"/>
  <c r="P402" i="7"/>
  <c r="Q402" i="7"/>
  <c r="J400" i="7"/>
  <c r="J401" i="7"/>
  <c r="P401" i="7"/>
  <c r="Q401" i="7"/>
  <c r="J416" i="7"/>
  <c r="J403" i="7"/>
  <c r="P403" i="7"/>
  <c r="Q403" i="7"/>
  <c r="E429" i="7"/>
  <c r="E428" i="7"/>
  <c r="J429" i="7"/>
  <c r="J426" i="7"/>
  <c r="J428" i="7"/>
  <c r="J427" i="7"/>
  <c r="J431" i="7"/>
  <c r="P431" i="7"/>
  <c r="Q431" i="7"/>
  <c r="J430" i="7"/>
  <c r="J433" i="7"/>
  <c r="P433" i="7"/>
  <c r="Q433" i="7"/>
  <c r="J432" i="7"/>
  <c r="P432" i="7"/>
  <c r="Q432" i="7"/>
  <c r="E434" i="7"/>
  <c r="E436" i="7"/>
  <c r="E437" i="7"/>
  <c r="J436" i="7"/>
  <c r="J437" i="7"/>
  <c r="E447" i="7"/>
  <c r="E450" i="7"/>
  <c r="P450" i="7"/>
  <c r="Q450" i="7"/>
  <c r="E451" i="7"/>
  <c r="E457" i="7"/>
  <c r="E456" i="7"/>
  <c r="E469" i="7"/>
  <c r="E458" i="7"/>
  <c r="P458" i="7"/>
  <c r="Q458" i="7"/>
  <c r="E478" i="7"/>
  <c r="E475" i="7"/>
  <c r="E473" i="7"/>
  <c r="E474" i="7"/>
  <c r="E476" i="7"/>
  <c r="E461" i="7"/>
  <c r="E459" i="7"/>
  <c r="E455" i="7"/>
  <c r="E477" i="7"/>
  <c r="E468" i="7"/>
  <c r="E465" i="7"/>
  <c r="E466" i="7"/>
  <c r="E472" i="7"/>
  <c r="E470" i="7"/>
  <c r="J447" i="7"/>
  <c r="P447" i="7"/>
  <c r="Q447" i="7"/>
  <c r="J451" i="7"/>
  <c r="J457" i="7"/>
  <c r="J469" i="7"/>
  <c r="P469" i="7"/>
  <c r="Q469" i="7"/>
  <c r="J458" i="7"/>
  <c r="J478" i="7"/>
  <c r="J475" i="7"/>
  <c r="J473" i="7"/>
  <c r="J474" i="7"/>
  <c r="J476" i="7"/>
  <c r="P476" i="7"/>
  <c r="Q476" i="7"/>
  <c r="J482" i="7"/>
  <c r="J461" i="7"/>
  <c r="J467" i="7"/>
  <c r="P467" i="7"/>
  <c r="Q467" i="7"/>
  <c r="J459" i="7"/>
  <c r="J455" i="7"/>
  <c r="J477" i="7"/>
  <c r="P477" i="7"/>
  <c r="Q477" i="7"/>
  <c r="J471" i="7"/>
  <c r="P471" i="7"/>
  <c r="Q471" i="7"/>
  <c r="J468" i="7"/>
  <c r="J465" i="7"/>
  <c r="J466" i="7"/>
  <c r="P466" i="7"/>
  <c r="Q466" i="7"/>
  <c r="J472" i="7"/>
  <c r="J470" i="7"/>
  <c r="E439" i="7"/>
  <c r="P439" i="7"/>
  <c r="Q439" i="7"/>
  <c r="E440" i="7"/>
  <c r="P440" i="7"/>
  <c r="Q440" i="7"/>
  <c r="E441" i="7"/>
  <c r="E443" i="7"/>
  <c r="P443" i="7"/>
  <c r="Q443" i="7"/>
  <c r="E444" i="7"/>
  <c r="P444" i="7"/>
  <c r="Q444" i="7"/>
  <c r="J438" i="7"/>
  <c r="E358" i="7"/>
  <c r="J358" i="7"/>
  <c r="E356" i="7"/>
  <c r="E355" i="7"/>
  <c r="J356" i="7"/>
  <c r="E357" i="7"/>
  <c r="J357" i="7"/>
  <c r="I313" i="7"/>
  <c r="E313" i="7"/>
  <c r="P313" i="7"/>
  <c r="E277" i="72"/>
  <c r="D277" i="72"/>
  <c r="G279" i="72"/>
  <c r="G277" i="72"/>
  <c r="G183" i="72"/>
  <c r="G280" i="72"/>
  <c r="G278" i="72"/>
  <c r="D283" i="72"/>
  <c r="H283" i="72"/>
  <c r="K23" i="7"/>
  <c r="K22" i="7"/>
  <c r="K76" i="7"/>
  <c r="K82" i="7"/>
  <c r="K173" i="7"/>
  <c r="K212" i="7"/>
  <c r="K288" i="7"/>
  <c r="K294" i="7"/>
  <c r="K371" i="7"/>
  <c r="K385" i="7"/>
  <c r="K391" i="7"/>
  <c r="K426" i="7"/>
  <c r="K445" i="7"/>
  <c r="K438" i="7"/>
  <c r="K355" i="7"/>
  <c r="O76" i="7"/>
  <c r="N76" i="7"/>
  <c r="M76" i="7"/>
  <c r="L76" i="7"/>
  <c r="H76" i="7"/>
  <c r="G76" i="7"/>
  <c r="N72" i="7"/>
  <c r="M72" i="7"/>
  <c r="H72" i="7"/>
  <c r="F170" i="7"/>
  <c r="E170" i="7"/>
  <c r="F482" i="7"/>
  <c r="O456" i="7"/>
  <c r="J456" i="7"/>
  <c r="I442" i="7"/>
  <c r="F427" i="7"/>
  <c r="E427" i="7"/>
  <c r="I430" i="7"/>
  <c r="E430" i="7"/>
  <c r="P430" i="7"/>
  <c r="Q430" i="7"/>
  <c r="F404" i="7"/>
  <c r="F399" i="7"/>
  <c r="E399" i="7"/>
  <c r="P399" i="7"/>
  <c r="Q399" i="7"/>
  <c r="O405" i="7"/>
  <c r="J405" i="7"/>
  <c r="P405" i="7"/>
  <c r="Q405" i="7"/>
  <c r="O419" i="7"/>
  <c r="J419" i="7"/>
  <c r="O417" i="7"/>
  <c r="I395" i="7"/>
  <c r="E395" i="7"/>
  <c r="F377" i="7"/>
  <c r="E377" i="7"/>
  <c r="O383" i="7"/>
  <c r="L377" i="7"/>
  <c r="L375" i="7"/>
  <c r="O377" i="7"/>
  <c r="O382" i="7"/>
  <c r="J382" i="7"/>
  <c r="I387" i="7"/>
  <c r="E387" i="7"/>
  <c r="I388" i="7"/>
  <c r="E388" i="7"/>
  <c r="F364" i="7"/>
  <c r="E364" i="7"/>
  <c r="P364" i="7"/>
  <c r="Q364" i="7"/>
  <c r="O364" i="7"/>
  <c r="J364" i="7"/>
  <c r="F363" i="7"/>
  <c r="E363" i="7"/>
  <c r="P363" i="7"/>
  <c r="Q363" i="7"/>
  <c r="O346" i="7"/>
  <c r="J346" i="7"/>
  <c r="P346" i="7"/>
  <c r="Q346" i="7"/>
  <c r="O351" i="7"/>
  <c r="O345" i="7"/>
  <c r="J345" i="7"/>
  <c r="P345" i="7"/>
  <c r="Q345" i="7"/>
  <c r="O327" i="7"/>
  <c r="J327" i="7"/>
  <c r="L332" i="7"/>
  <c r="I312" i="7"/>
  <c r="E312" i="7"/>
  <c r="P312" i="7"/>
  <c r="Q312" i="7"/>
  <c r="I314" i="7"/>
  <c r="E314" i="7"/>
  <c r="O305" i="7"/>
  <c r="J305" i="7"/>
  <c r="P305" i="7"/>
  <c r="Q305" i="7"/>
  <c r="O306" i="7"/>
  <c r="J306" i="7"/>
  <c r="O314" i="7"/>
  <c r="J314" i="7"/>
  <c r="O299" i="7"/>
  <c r="J299" i="7"/>
  <c r="F215" i="7"/>
  <c r="E215" i="7"/>
  <c r="E212" i="7"/>
  <c r="O216" i="7"/>
  <c r="J216" i="7"/>
  <c r="J212" i="7"/>
  <c r="F81" i="7"/>
  <c r="E81" i="7"/>
  <c r="F83" i="7"/>
  <c r="E83" i="7"/>
  <c r="F84" i="7"/>
  <c r="E84" i="7"/>
  <c r="F85" i="7"/>
  <c r="E85" i="7"/>
  <c r="L81" i="7"/>
  <c r="J81" i="7"/>
  <c r="L83" i="7"/>
  <c r="J83" i="7"/>
  <c r="L84" i="7"/>
  <c r="J84" i="7"/>
  <c r="L85" i="7"/>
  <c r="J85" i="7"/>
  <c r="O89" i="7"/>
  <c r="J89" i="7"/>
  <c r="O97" i="7"/>
  <c r="J97" i="7"/>
  <c r="P97" i="7"/>
  <c r="L109" i="7"/>
  <c r="O109" i="7"/>
  <c r="F49" i="7"/>
  <c r="E49" i="7"/>
  <c r="L43" i="7"/>
  <c r="J43" i="7"/>
  <c r="P43" i="7"/>
  <c r="Q43" i="7"/>
  <c r="O43" i="7"/>
  <c r="O33" i="7"/>
  <c r="J33" i="7"/>
  <c r="P33" i="7"/>
  <c r="Q33" i="7"/>
  <c r="O34" i="7"/>
  <c r="J34" i="7"/>
  <c r="F36" i="7"/>
  <c r="E36" i="7"/>
  <c r="O426" i="7"/>
  <c r="N426" i="7"/>
  <c r="M426" i="7"/>
  <c r="L426" i="7"/>
  <c r="H426" i="7"/>
  <c r="G426" i="7"/>
  <c r="K97" i="7"/>
  <c r="K109" i="7"/>
  <c r="K43" i="7"/>
  <c r="K332" i="7"/>
  <c r="K316" i="7"/>
  <c r="K346" i="7"/>
  <c r="K351" i="7"/>
  <c r="K345" i="7"/>
  <c r="K364" i="7"/>
  <c r="K359" i="7"/>
  <c r="K383" i="7"/>
  <c r="K377" i="7"/>
  <c r="K417" i="7"/>
  <c r="K397" i="7"/>
  <c r="F149" i="72"/>
  <c r="G149" i="72"/>
  <c r="G144" i="72"/>
  <c r="G99" i="72"/>
  <c r="G156" i="72"/>
  <c r="G169" i="72"/>
  <c r="G167" i="72"/>
  <c r="G166" i="72"/>
  <c r="G104" i="72"/>
  <c r="G186" i="72"/>
  <c r="G184" i="72"/>
  <c r="G201" i="72"/>
  <c r="G215" i="72"/>
  <c r="G216" i="72"/>
  <c r="G225" i="72"/>
  <c r="G244" i="72"/>
  <c r="G257" i="72"/>
  <c r="G268" i="72"/>
  <c r="G285" i="72"/>
  <c r="D162" i="72"/>
  <c r="H162" i="72"/>
  <c r="F163" i="72"/>
  <c r="F146" i="72"/>
  <c r="F153" i="72"/>
  <c r="D153" i="72"/>
  <c r="F57" i="72"/>
  <c r="F52" i="72"/>
  <c r="F53" i="72"/>
  <c r="F85" i="72"/>
  <c r="F91" i="72"/>
  <c r="F167" i="72"/>
  <c r="F166" i="72"/>
  <c r="F186" i="72"/>
  <c r="F184" i="72"/>
  <c r="F268" i="72"/>
  <c r="E186" i="72"/>
  <c r="E184" i="72"/>
  <c r="E183" i="72"/>
  <c r="E17" i="72"/>
  <c r="D17" i="72"/>
  <c r="H17" i="72"/>
  <c r="E34" i="72"/>
  <c r="D34" i="72"/>
  <c r="H34" i="72"/>
  <c r="E64" i="72"/>
  <c r="E63" i="72"/>
  <c r="E65" i="72"/>
  <c r="D65" i="72"/>
  <c r="H65" i="72"/>
  <c r="F65" i="72"/>
  <c r="F62" i="72"/>
  <c r="E72" i="72"/>
  <c r="E69" i="72"/>
  <c r="E81" i="72"/>
  <c r="D81" i="72"/>
  <c r="H81" i="72"/>
  <c r="E85" i="72"/>
  <c r="E84" i="72"/>
  <c r="D84" i="72"/>
  <c r="H84" i="72"/>
  <c r="E167" i="72"/>
  <c r="E101" i="72"/>
  <c r="E100" i="72"/>
  <c r="E104" i="72"/>
  <c r="E113" i="72"/>
  <c r="E109" i="72"/>
  <c r="E135" i="72"/>
  <c r="D135" i="72"/>
  <c r="H135" i="72"/>
  <c r="E115" i="72"/>
  <c r="E145" i="72"/>
  <c r="E144" i="72"/>
  <c r="N445" i="7"/>
  <c r="M445" i="7"/>
  <c r="L445" i="7"/>
  <c r="I445" i="7"/>
  <c r="H445" i="7"/>
  <c r="G445" i="7"/>
  <c r="N294" i="7"/>
  <c r="M294" i="7"/>
  <c r="L294" i="7"/>
  <c r="I294" i="7"/>
  <c r="H294" i="7"/>
  <c r="G294" i="7"/>
  <c r="F294" i="7"/>
  <c r="G368" i="72"/>
  <c r="G373" i="72"/>
  <c r="G379" i="72"/>
  <c r="G378" i="72"/>
  <c r="G384" i="72"/>
  <c r="G391" i="72"/>
  <c r="G392" i="72"/>
  <c r="G390" i="72"/>
  <c r="G394" i="72"/>
  <c r="G395" i="72"/>
  <c r="G393" i="72"/>
  <c r="G332" i="72"/>
  <c r="G396" i="72"/>
  <c r="G318" i="72"/>
  <c r="G397" i="72"/>
  <c r="G398" i="72"/>
  <c r="E368" i="72"/>
  <c r="E367" i="72"/>
  <c r="E366" i="72"/>
  <c r="E373" i="72"/>
  <c r="E379" i="72"/>
  <c r="E384" i="72"/>
  <c r="E378" i="72"/>
  <c r="E391" i="72"/>
  <c r="E392" i="72"/>
  <c r="E390" i="72"/>
  <c r="E389" i="72"/>
  <c r="E394" i="72"/>
  <c r="E395" i="72"/>
  <c r="E332" i="72"/>
  <c r="E396" i="72"/>
  <c r="E393" i="72"/>
  <c r="E318" i="72"/>
  <c r="E397" i="72"/>
  <c r="E398" i="72"/>
  <c r="F368" i="72"/>
  <c r="F373" i="72"/>
  <c r="F379" i="72"/>
  <c r="F378" i="72"/>
  <c r="F384" i="72"/>
  <c r="F391" i="72"/>
  <c r="F392" i="72"/>
  <c r="F394" i="72"/>
  <c r="F395" i="72"/>
  <c r="F332" i="72"/>
  <c r="F396" i="72"/>
  <c r="F318" i="72"/>
  <c r="F397" i="72"/>
  <c r="F398" i="72"/>
  <c r="N397" i="7"/>
  <c r="M397" i="7"/>
  <c r="L397" i="7"/>
  <c r="I397" i="7"/>
  <c r="H397" i="7"/>
  <c r="G397" i="7"/>
  <c r="N83" i="7"/>
  <c r="N84" i="7"/>
  <c r="N85" i="7"/>
  <c r="N97" i="7"/>
  <c r="M82" i="7"/>
  <c r="M97" i="7"/>
  <c r="H83" i="7"/>
  <c r="H84" i="7"/>
  <c r="H81" i="7"/>
  <c r="H85" i="7"/>
  <c r="H97" i="7"/>
  <c r="H105" i="7"/>
  <c r="G83" i="7"/>
  <c r="G84" i="7"/>
  <c r="G81" i="7"/>
  <c r="G85" i="7"/>
  <c r="G97" i="7"/>
  <c r="G105" i="7"/>
  <c r="D18" i="72"/>
  <c r="H18" i="72"/>
  <c r="D19" i="72"/>
  <c r="H19" i="72"/>
  <c r="D20" i="72"/>
  <c r="H20" i="72"/>
  <c r="D21" i="72"/>
  <c r="H21" i="72"/>
  <c r="D22" i="72"/>
  <c r="H22" i="72"/>
  <c r="D23" i="72"/>
  <c r="H23" i="72"/>
  <c r="D24" i="72"/>
  <c r="H24" i="72"/>
  <c r="D25" i="72"/>
  <c r="H25" i="72"/>
  <c r="D26" i="72"/>
  <c r="H26" i="72"/>
  <c r="D27" i="72"/>
  <c r="H27" i="72"/>
  <c r="D28" i="72"/>
  <c r="H28" i="72"/>
  <c r="D29" i="72"/>
  <c r="H29" i="72"/>
  <c r="D30" i="72"/>
  <c r="H30" i="72"/>
  <c r="D31" i="72"/>
  <c r="H31" i="72"/>
  <c r="D32" i="72"/>
  <c r="H32" i="72"/>
  <c r="D33" i="72"/>
  <c r="H33" i="72"/>
  <c r="D35" i="72"/>
  <c r="H35" i="72"/>
  <c r="D36" i="72"/>
  <c r="H36" i="72"/>
  <c r="D37" i="72"/>
  <c r="H37" i="72"/>
  <c r="D38" i="72"/>
  <c r="H38" i="72"/>
  <c r="D39" i="72"/>
  <c r="H39" i="72"/>
  <c r="D40" i="72"/>
  <c r="H40" i="72"/>
  <c r="D41" i="72"/>
  <c r="H41" i="72"/>
  <c r="D42" i="72"/>
  <c r="H42" i="72"/>
  <c r="D43" i="72"/>
  <c r="H43" i="72"/>
  <c r="D44" i="72"/>
  <c r="H44" i="72"/>
  <c r="D45" i="72"/>
  <c r="H45" i="72"/>
  <c r="D46" i="72"/>
  <c r="H46" i="72"/>
  <c r="D47" i="72"/>
  <c r="H47" i="72"/>
  <c r="D48" i="72"/>
  <c r="H48" i="72"/>
  <c r="D49" i="72"/>
  <c r="H49" i="72"/>
  <c r="D50" i="72"/>
  <c r="H50" i="72"/>
  <c r="D51" i="72"/>
  <c r="H51" i="72"/>
  <c r="D53" i="72"/>
  <c r="H53" i="72"/>
  <c r="D54" i="72"/>
  <c r="H54" i="72"/>
  <c r="D55" i="72"/>
  <c r="H55" i="72"/>
  <c r="D56" i="72"/>
  <c r="H56" i="72"/>
  <c r="D58" i="72"/>
  <c r="H58" i="72"/>
  <c r="D59" i="72"/>
  <c r="H59" i="72"/>
  <c r="D60" i="72"/>
  <c r="H60" i="72"/>
  <c r="D61" i="72"/>
  <c r="H61" i="72"/>
  <c r="F69" i="72"/>
  <c r="G65" i="72"/>
  <c r="G62" i="72"/>
  <c r="G69" i="72"/>
  <c r="D63" i="72"/>
  <c r="H63" i="72"/>
  <c r="D64" i="72"/>
  <c r="H64" i="72"/>
  <c r="D66" i="72"/>
  <c r="H66" i="72"/>
  <c r="D67" i="72"/>
  <c r="H67" i="72"/>
  <c r="D68" i="72"/>
  <c r="H68" i="72"/>
  <c r="D70" i="72"/>
  <c r="H70" i="72"/>
  <c r="D71" i="72"/>
  <c r="H71" i="72"/>
  <c r="D72" i="72"/>
  <c r="H72" i="72"/>
  <c r="D73" i="72"/>
  <c r="H73" i="72"/>
  <c r="D74" i="72"/>
  <c r="H74" i="72"/>
  <c r="E75" i="72"/>
  <c r="D75" i="72"/>
  <c r="H75" i="72"/>
  <c r="D76" i="72"/>
  <c r="H76" i="72"/>
  <c r="D77" i="72"/>
  <c r="H77" i="72"/>
  <c r="D78" i="72"/>
  <c r="H78" i="72"/>
  <c r="D79" i="72"/>
  <c r="H79" i="72"/>
  <c r="D80" i="72"/>
  <c r="H80" i="72"/>
  <c r="D82" i="72"/>
  <c r="H82" i="72"/>
  <c r="D83" i="72"/>
  <c r="H83" i="72"/>
  <c r="D86" i="72"/>
  <c r="H86" i="72"/>
  <c r="D87" i="72"/>
  <c r="H87" i="72"/>
  <c r="D88" i="72"/>
  <c r="H88" i="72"/>
  <c r="D89" i="72"/>
  <c r="H89" i="72"/>
  <c r="D90" i="72"/>
  <c r="H90" i="72"/>
  <c r="E91" i="72"/>
  <c r="D91" i="72"/>
  <c r="H91" i="72"/>
  <c r="D92" i="72"/>
  <c r="H92" i="72"/>
  <c r="D93" i="72"/>
  <c r="H93" i="72"/>
  <c r="D94" i="72"/>
  <c r="H94" i="72"/>
  <c r="D95" i="72"/>
  <c r="H95" i="72"/>
  <c r="D96" i="72"/>
  <c r="H96" i="72"/>
  <c r="D97" i="72"/>
  <c r="H97" i="72"/>
  <c r="D98" i="72"/>
  <c r="H98" i="72"/>
  <c r="F104" i="72"/>
  <c r="F100" i="72"/>
  <c r="G100" i="72"/>
  <c r="F101" i="72"/>
  <c r="D101" i="72"/>
  <c r="H101" i="72"/>
  <c r="G101" i="72"/>
  <c r="D102" i="72"/>
  <c r="H102" i="72"/>
  <c r="D103" i="72"/>
  <c r="H103" i="72"/>
  <c r="D105" i="72"/>
  <c r="H105" i="72"/>
  <c r="D106" i="72"/>
  <c r="H106" i="72"/>
  <c r="D107" i="72"/>
  <c r="H107" i="72"/>
  <c r="D110" i="72"/>
  <c r="H110" i="72"/>
  <c r="D111" i="72"/>
  <c r="H111" i="72"/>
  <c r="D112" i="72"/>
  <c r="H112" i="72"/>
  <c r="D114" i="72"/>
  <c r="H114" i="72"/>
  <c r="D115" i="72"/>
  <c r="H115" i="72"/>
  <c r="D116" i="72"/>
  <c r="H116" i="72"/>
  <c r="D117" i="72"/>
  <c r="H117" i="72"/>
  <c r="D118" i="72"/>
  <c r="H118" i="72"/>
  <c r="D119" i="72"/>
  <c r="H119" i="72"/>
  <c r="D120" i="72"/>
  <c r="H120" i="72"/>
  <c r="D121" i="72"/>
  <c r="H121" i="72"/>
  <c r="D122" i="72"/>
  <c r="H122" i="72"/>
  <c r="D123" i="72"/>
  <c r="H123" i="72"/>
  <c r="D124" i="72"/>
  <c r="H124" i="72"/>
  <c r="E125" i="72"/>
  <c r="D125" i="72"/>
  <c r="H125" i="72"/>
  <c r="D126" i="72"/>
  <c r="H126" i="72"/>
  <c r="D127" i="72"/>
  <c r="H127" i="72"/>
  <c r="D128" i="72"/>
  <c r="H128" i="72"/>
  <c r="D129" i="72"/>
  <c r="H129" i="72"/>
  <c r="D130" i="72"/>
  <c r="H130" i="72"/>
  <c r="G130" i="72"/>
  <c r="D131" i="72"/>
  <c r="H131" i="72"/>
  <c r="D132" i="72"/>
  <c r="H132" i="72"/>
  <c r="D133" i="72"/>
  <c r="H133" i="72"/>
  <c r="D134" i="72"/>
  <c r="H134" i="72"/>
  <c r="D136" i="72"/>
  <c r="H136" i="72"/>
  <c r="H137" i="72"/>
  <c r="D138" i="72"/>
  <c r="H138" i="72"/>
  <c r="D139" i="72"/>
  <c r="H139" i="72"/>
  <c r="D140" i="72"/>
  <c r="H140" i="72"/>
  <c r="E141" i="72"/>
  <c r="D141" i="72"/>
  <c r="H141" i="72"/>
  <c r="D142" i="72"/>
  <c r="H142" i="72"/>
  <c r="D143" i="72"/>
  <c r="H143" i="72"/>
  <c r="D145" i="72"/>
  <c r="H145" i="72"/>
  <c r="E146" i="72"/>
  <c r="D146" i="72"/>
  <c r="H146" i="72"/>
  <c r="D147" i="72"/>
  <c r="H147" i="72"/>
  <c r="D148" i="72"/>
  <c r="H148" i="72"/>
  <c r="D150" i="72"/>
  <c r="H150" i="72"/>
  <c r="D151" i="72"/>
  <c r="H151" i="72"/>
  <c r="D152" i="72"/>
  <c r="H152" i="72"/>
  <c r="H153" i="72"/>
  <c r="D154" i="72"/>
  <c r="H154" i="72"/>
  <c r="F155" i="72"/>
  <c r="D156" i="72"/>
  <c r="H156" i="72"/>
  <c r="D159" i="72"/>
  <c r="H159" i="72"/>
  <c r="D160" i="72"/>
  <c r="H160" i="72"/>
  <c r="D161" i="72"/>
  <c r="H161" i="72"/>
  <c r="D163" i="72"/>
  <c r="H163" i="72"/>
  <c r="D164" i="72"/>
  <c r="H164" i="72"/>
  <c r="D165" i="72"/>
  <c r="H165" i="72"/>
  <c r="D168" i="72"/>
  <c r="H168" i="72"/>
  <c r="D169" i="72"/>
  <c r="H169" i="72"/>
  <c r="D170" i="72"/>
  <c r="H170" i="72"/>
  <c r="D171" i="72"/>
  <c r="H171" i="72"/>
  <c r="F172" i="72"/>
  <c r="D172" i="72"/>
  <c r="H172" i="72"/>
  <c r="D173" i="72"/>
  <c r="H173" i="72"/>
  <c r="J173" i="72"/>
  <c r="D174" i="72"/>
  <c r="H174" i="72"/>
  <c r="D175" i="72"/>
  <c r="H175" i="72"/>
  <c r="D176" i="72"/>
  <c r="H176" i="72"/>
  <c r="D177" i="72"/>
  <c r="H177" i="72"/>
  <c r="D178" i="72"/>
  <c r="H178" i="72"/>
  <c r="D179" i="72"/>
  <c r="H179" i="72"/>
  <c r="D180" i="72"/>
  <c r="H180" i="72"/>
  <c r="H181" i="72"/>
  <c r="D186" i="72"/>
  <c r="H186" i="72"/>
  <c r="D199" i="72"/>
  <c r="H199" i="72"/>
  <c r="D200" i="72"/>
  <c r="H200" i="72"/>
  <c r="K200" i="72"/>
  <c r="D201" i="72"/>
  <c r="D202" i="72"/>
  <c r="H202" i="72"/>
  <c r="D203" i="72"/>
  <c r="H203" i="72"/>
  <c r="D204" i="72"/>
  <c r="D205" i="72"/>
  <c r="H205" i="72"/>
  <c r="D206" i="72"/>
  <c r="H206" i="72"/>
  <c r="D207" i="72"/>
  <c r="H207" i="72"/>
  <c r="D208" i="72"/>
  <c r="H208" i="72"/>
  <c r="D209" i="72"/>
  <c r="H209" i="72"/>
  <c r="D211" i="72"/>
  <c r="H211" i="72"/>
  <c r="D212" i="72"/>
  <c r="H212" i="72"/>
  <c r="D213" i="72"/>
  <c r="H213" i="72"/>
  <c r="D214" i="72"/>
  <c r="H214" i="72"/>
  <c r="D215" i="72"/>
  <c r="H215" i="72"/>
  <c r="D216" i="72"/>
  <c r="H216" i="72"/>
  <c r="D217" i="72"/>
  <c r="H217" i="72"/>
  <c r="D218" i="72"/>
  <c r="H218" i="72"/>
  <c r="D219" i="72"/>
  <c r="D220" i="72"/>
  <c r="H220" i="72"/>
  <c r="D221" i="72"/>
  <c r="H221" i="72"/>
  <c r="D222" i="72"/>
  <c r="H222" i="72"/>
  <c r="D223" i="72"/>
  <c r="D224" i="72"/>
  <c r="H224" i="72"/>
  <c r="D225" i="72"/>
  <c r="D226" i="72"/>
  <c r="H226" i="72"/>
  <c r="D227" i="72"/>
  <c r="H227" i="72"/>
  <c r="D228" i="72"/>
  <c r="H228" i="72"/>
  <c r="D229" i="72"/>
  <c r="D230" i="72"/>
  <c r="H230" i="72"/>
  <c r="D231" i="72"/>
  <c r="H231" i="72"/>
  <c r="D232" i="72"/>
  <c r="H232" i="72"/>
  <c r="D233" i="72"/>
  <c r="D234" i="72"/>
  <c r="H234" i="72"/>
  <c r="D235" i="72"/>
  <c r="D236" i="72"/>
  <c r="H236" i="72"/>
  <c r="D237" i="72"/>
  <c r="D238" i="72"/>
  <c r="H238" i="72"/>
  <c r="D239" i="72"/>
  <c r="H239" i="72"/>
  <c r="D240" i="72"/>
  <c r="H240" i="72"/>
  <c r="D241" i="72"/>
  <c r="D242" i="72"/>
  <c r="H242" i="72"/>
  <c r="D243" i="72"/>
  <c r="D244" i="72"/>
  <c r="H244" i="72"/>
  <c r="D245" i="72"/>
  <c r="H245" i="72"/>
  <c r="D246" i="72"/>
  <c r="H246" i="72"/>
  <c r="D247" i="72"/>
  <c r="D248" i="72"/>
  <c r="D249" i="72"/>
  <c r="H249" i="72"/>
  <c r="D250" i="72"/>
  <c r="H250" i="72"/>
  <c r="D251" i="72"/>
  <c r="H251" i="72"/>
  <c r="D252" i="72"/>
  <c r="H252" i="72"/>
  <c r="D253" i="72"/>
  <c r="H253" i="72"/>
  <c r="D254" i="72"/>
  <c r="H254" i="72"/>
  <c r="D255" i="72"/>
  <c r="H255" i="72"/>
  <c r="D256" i="72"/>
  <c r="H256" i="72"/>
  <c r="D257" i="72"/>
  <c r="H257" i="72"/>
  <c r="D258" i="72"/>
  <c r="H258" i="72"/>
  <c r="D259" i="72"/>
  <c r="D260" i="72"/>
  <c r="H260" i="72"/>
  <c r="D261" i="72"/>
  <c r="D262" i="72"/>
  <c r="H262" i="72"/>
  <c r="D263" i="72"/>
  <c r="H263" i="72"/>
  <c r="D264" i="72"/>
  <c r="D265" i="72"/>
  <c r="D266" i="72"/>
  <c r="H266" i="72"/>
  <c r="D267" i="72"/>
  <c r="H267" i="72"/>
  <c r="D269" i="72"/>
  <c r="D270" i="72"/>
  <c r="D271" i="72"/>
  <c r="H271" i="72"/>
  <c r="D272" i="72"/>
  <c r="H272" i="72"/>
  <c r="D273" i="72"/>
  <c r="H273" i="72"/>
  <c r="D274" i="72"/>
  <c r="H274" i="72"/>
  <c r="D275" i="72"/>
  <c r="H275" i="72"/>
  <c r="D276" i="72"/>
  <c r="H276" i="72"/>
  <c r="D185" i="72"/>
  <c r="H185" i="72"/>
  <c r="D187" i="72"/>
  <c r="H187" i="72"/>
  <c r="D188" i="72"/>
  <c r="H188" i="72"/>
  <c r="D189" i="72"/>
  <c r="H189" i="72"/>
  <c r="D190" i="72"/>
  <c r="H190" i="72"/>
  <c r="H191" i="72"/>
  <c r="D192" i="72"/>
  <c r="H192" i="72"/>
  <c r="D193" i="72"/>
  <c r="H193" i="72"/>
  <c r="D194" i="72"/>
  <c r="H194" i="72"/>
  <c r="D195" i="72"/>
  <c r="H195" i="72"/>
  <c r="D196" i="72"/>
  <c r="H196" i="72"/>
  <c r="D197" i="72"/>
  <c r="H197" i="72"/>
  <c r="D198" i="72"/>
  <c r="H198" i="72"/>
  <c r="I202" i="72"/>
  <c r="J202" i="72"/>
  <c r="H204" i="72"/>
  <c r="H219" i="72"/>
  <c r="H223" i="72"/>
  <c r="H225" i="72"/>
  <c r="H229" i="72"/>
  <c r="H233" i="72"/>
  <c r="H235" i="72"/>
  <c r="H237" i="72"/>
  <c r="H241" i="72"/>
  <c r="H243" i="72"/>
  <c r="H247" i="72"/>
  <c r="H248" i="72"/>
  <c r="H259" i="72"/>
  <c r="H261" i="72"/>
  <c r="H264" i="72"/>
  <c r="H265" i="72"/>
  <c r="H269" i="72"/>
  <c r="H270" i="72"/>
  <c r="H277" i="72"/>
  <c r="D278" i="72"/>
  <c r="H278" i="72"/>
  <c r="D279" i="72"/>
  <c r="H279" i="72"/>
  <c r="D280" i="72"/>
  <c r="H280" i="72"/>
  <c r="D281" i="72"/>
  <c r="H281" i="72"/>
  <c r="D282" i="72"/>
  <c r="H282" i="72"/>
  <c r="D284" i="72"/>
  <c r="H284" i="72"/>
  <c r="D285" i="72"/>
  <c r="H285" i="72"/>
  <c r="D286" i="72"/>
  <c r="H286" i="72"/>
  <c r="D287" i="72"/>
  <c r="H287" i="72"/>
  <c r="H289" i="72"/>
  <c r="H290" i="72"/>
  <c r="H291" i="72"/>
  <c r="H292" i="72"/>
  <c r="H293" i="72"/>
  <c r="E296" i="72"/>
  <c r="E295" i="72"/>
  <c r="E300" i="72"/>
  <c r="E303" i="72"/>
  <c r="E299" i="72"/>
  <c r="E307" i="72"/>
  <c r="E311" i="72"/>
  <c r="E315" i="72"/>
  <c r="E321" i="72"/>
  <c r="E325" i="72"/>
  <c r="E329" i="72"/>
  <c r="E336" i="72"/>
  <c r="E339" i="72"/>
  <c r="F296" i="72"/>
  <c r="F295" i="72"/>
  <c r="F300" i="72"/>
  <c r="F299" i="72"/>
  <c r="F303" i="72"/>
  <c r="F307" i="72"/>
  <c r="F311" i="72"/>
  <c r="F315" i="72"/>
  <c r="F321" i="72"/>
  <c r="F325" i="72"/>
  <c r="F329" i="72"/>
  <c r="F336" i="72"/>
  <c r="F339" i="72"/>
  <c r="G296" i="72"/>
  <c r="G295" i="72"/>
  <c r="G300" i="72"/>
  <c r="G299" i="72"/>
  <c r="G303" i="72"/>
  <c r="G307" i="72"/>
  <c r="G311" i="72"/>
  <c r="G315" i="72"/>
  <c r="G306" i="72"/>
  <c r="G321" i="72"/>
  <c r="G325" i="72"/>
  <c r="G329" i="72"/>
  <c r="G336" i="72"/>
  <c r="G339" i="72"/>
  <c r="H294" i="72"/>
  <c r="I294" i="72"/>
  <c r="H295" i="72"/>
  <c r="H296" i="72"/>
  <c r="H297" i="72"/>
  <c r="H298" i="72"/>
  <c r="H299" i="72"/>
  <c r="H300" i="72"/>
  <c r="H301" i="72"/>
  <c r="H302" i="72"/>
  <c r="H303" i="72"/>
  <c r="H304" i="72"/>
  <c r="H305" i="72"/>
  <c r="H306" i="72"/>
  <c r="H307" i="72"/>
  <c r="H308" i="72"/>
  <c r="H309" i="72"/>
  <c r="H310" i="72"/>
  <c r="H311" i="72"/>
  <c r="H312" i="72"/>
  <c r="H313" i="72"/>
  <c r="H314" i="72"/>
  <c r="H315" i="72"/>
  <c r="H316" i="72"/>
  <c r="H317" i="72"/>
  <c r="H318" i="72"/>
  <c r="H319" i="72"/>
  <c r="H320" i="72"/>
  <c r="H321" i="72"/>
  <c r="H322" i="72"/>
  <c r="H323" i="72"/>
  <c r="H324" i="72"/>
  <c r="H325" i="72"/>
  <c r="H326" i="72"/>
  <c r="H327" i="72"/>
  <c r="H328" i="72"/>
  <c r="H329" i="72"/>
  <c r="H330" i="72"/>
  <c r="H331" i="72"/>
  <c r="H332" i="72"/>
  <c r="H333" i="72"/>
  <c r="H334" i="72"/>
  <c r="H335" i="72"/>
  <c r="H336" i="72"/>
  <c r="H337" i="72"/>
  <c r="H338" i="72"/>
  <c r="H339" i="72"/>
  <c r="H340" i="72"/>
  <c r="H341" i="72"/>
  <c r="E343" i="72"/>
  <c r="E346" i="72"/>
  <c r="E349" i="72"/>
  <c r="E352" i="72"/>
  <c r="E355" i="72"/>
  <c r="E358" i="72"/>
  <c r="E342" i="72"/>
  <c r="E361" i="72"/>
  <c r="F343" i="72"/>
  <c r="F346" i="72"/>
  <c r="F349" i="72"/>
  <c r="F352" i="72"/>
  <c r="F355" i="72"/>
  <c r="F358" i="72"/>
  <c r="F361" i="72"/>
  <c r="G343" i="72"/>
  <c r="G346" i="72"/>
  <c r="G349" i="72"/>
  <c r="G352" i="72"/>
  <c r="G342" i="72"/>
  <c r="G355" i="72"/>
  <c r="G358" i="72"/>
  <c r="G361" i="72"/>
  <c r="H342" i="72"/>
  <c r="H343" i="72"/>
  <c r="H344" i="72"/>
  <c r="H345" i="72"/>
  <c r="H346" i="72"/>
  <c r="H347" i="72"/>
  <c r="H348" i="72"/>
  <c r="H349" i="72"/>
  <c r="H350" i="72"/>
  <c r="H351" i="72"/>
  <c r="H352" i="72"/>
  <c r="H353" i="72"/>
  <c r="H354" i="72"/>
  <c r="H355" i="72"/>
  <c r="H356" i="72"/>
  <c r="H357" i="72"/>
  <c r="H358" i="72"/>
  <c r="H359" i="72"/>
  <c r="H360" i="72"/>
  <c r="H361" i="72"/>
  <c r="H362" i="72"/>
  <c r="H363" i="72"/>
  <c r="H364" i="72"/>
  <c r="H365" i="72"/>
  <c r="H366" i="72"/>
  <c r="H367" i="72"/>
  <c r="H368" i="72"/>
  <c r="H369" i="72"/>
  <c r="H370" i="72"/>
  <c r="H371" i="72"/>
  <c r="H372" i="72"/>
  <c r="H373" i="72"/>
  <c r="H374" i="72"/>
  <c r="H375" i="72"/>
  <c r="H376" i="72"/>
  <c r="H377" i="72"/>
  <c r="H378" i="72"/>
  <c r="H379" i="72"/>
  <c r="H380" i="72"/>
  <c r="H381" i="72"/>
  <c r="H382" i="72"/>
  <c r="H383" i="72"/>
  <c r="H384" i="72"/>
  <c r="H385" i="72"/>
  <c r="H386" i="72"/>
  <c r="H387" i="72"/>
  <c r="H388" i="72"/>
  <c r="H389" i="72"/>
  <c r="H390" i="72"/>
  <c r="H391" i="72"/>
  <c r="H392" i="72"/>
  <c r="H393" i="72"/>
  <c r="H394" i="72"/>
  <c r="H395" i="72"/>
  <c r="H396" i="72"/>
  <c r="H397" i="72"/>
  <c r="H398" i="72"/>
  <c r="H399" i="72"/>
  <c r="H400" i="72"/>
  <c r="H401" i="72"/>
  <c r="H402" i="72"/>
  <c r="D417" i="72"/>
  <c r="O391" i="7"/>
  <c r="N391" i="7"/>
  <c r="M391" i="7"/>
  <c r="L391" i="7"/>
  <c r="H391" i="7"/>
  <c r="G391" i="7"/>
  <c r="F391" i="7"/>
  <c r="O355" i="7"/>
  <c r="N355" i="7"/>
  <c r="M355" i="7"/>
  <c r="L355" i="7"/>
  <c r="I355" i="7"/>
  <c r="H355" i="7"/>
  <c r="G355" i="7"/>
  <c r="F355" i="7"/>
  <c r="O23" i="7"/>
  <c r="O173" i="7"/>
  <c r="O288" i="7"/>
  <c r="O385" i="7"/>
  <c r="O438" i="7"/>
  <c r="N23" i="7"/>
  <c r="N22" i="7"/>
  <c r="N173" i="7"/>
  <c r="N212" i="7"/>
  <c r="N288" i="7"/>
  <c r="N316" i="7"/>
  <c r="N371" i="7"/>
  <c r="N359" i="7"/>
  <c r="N377" i="7"/>
  <c r="N375" i="7"/>
  <c r="N385" i="7"/>
  <c r="N438" i="7"/>
  <c r="M23" i="7"/>
  <c r="M22" i="7"/>
  <c r="M173" i="7"/>
  <c r="M212" i="7"/>
  <c r="M288" i="7"/>
  <c r="M316" i="7"/>
  <c r="M371" i="7"/>
  <c r="M359" i="7"/>
  <c r="M377" i="7"/>
  <c r="M375" i="7"/>
  <c r="M385" i="7"/>
  <c r="M438" i="7"/>
  <c r="L23" i="7"/>
  <c r="L22" i="7"/>
  <c r="L173" i="7"/>
  <c r="L212" i="7"/>
  <c r="L288" i="7"/>
  <c r="L385" i="7"/>
  <c r="I173" i="7"/>
  <c r="I212" i="7"/>
  <c r="I288" i="7"/>
  <c r="I316" i="7"/>
  <c r="I359" i="7"/>
  <c r="I375" i="7"/>
  <c r="H23" i="7"/>
  <c r="H22" i="7"/>
  <c r="H40" i="7"/>
  <c r="H41" i="7"/>
  <c r="H42" i="7"/>
  <c r="H173" i="7"/>
  <c r="H212" i="7"/>
  <c r="H288" i="7"/>
  <c r="H316" i="7"/>
  <c r="H359" i="7"/>
  <c r="H377" i="7"/>
  <c r="H375" i="7"/>
  <c r="H385" i="7"/>
  <c r="H438" i="7"/>
  <c r="G23" i="7"/>
  <c r="G22" i="7"/>
  <c r="G40" i="7"/>
  <c r="G41" i="7"/>
  <c r="G42" i="7"/>
  <c r="G173" i="7"/>
  <c r="G212" i="7"/>
  <c r="G288" i="7"/>
  <c r="G316" i="7"/>
  <c r="G359" i="7"/>
  <c r="G377" i="7"/>
  <c r="G375" i="7"/>
  <c r="G385" i="7"/>
  <c r="G438" i="7"/>
  <c r="F173" i="7"/>
  <c r="F316" i="7"/>
  <c r="F385" i="7"/>
  <c r="F438" i="7"/>
  <c r="F288" i="7"/>
  <c r="P42" i="7"/>
  <c r="Q42" i="7"/>
  <c r="E27" i="7"/>
  <c r="E464" i="7"/>
  <c r="J464" i="7"/>
  <c r="P464" i="7"/>
  <c r="Q464" i="7"/>
  <c r="E463" i="7"/>
  <c r="J463" i="7"/>
  <c r="E462" i="7"/>
  <c r="J462" i="7"/>
  <c r="J460" i="7"/>
  <c r="P460" i="7"/>
  <c r="Q460" i="7"/>
  <c r="E454" i="7"/>
  <c r="P454" i="7"/>
  <c r="Q454" i="7"/>
  <c r="E453" i="7"/>
  <c r="J453" i="7"/>
  <c r="E452" i="7"/>
  <c r="J452" i="7"/>
  <c r="P452" i="7"/>
  <c r="Q452" i="7"/>
  <c r="E449" i="7"/>
  <c r="J449" i="7"/>
  <c r="E448" i="7"/>
  <c r="J448" i="7"/>
  <c r="E446" i="7"/>
  <c r="P446" i="7"/>
  <c r="E435" i="7"/>
  <c r="P435" i="7"/>
  <c r="Q435" i="7"/>
  <c r="E425" i="7"/>
  <c r="O425" i="7"/>
  <c r="J425" i="7"/>
  <c r="E423" i="7"/>
  <c r="J423" i="7"/>
  <c r="P423" i="7"/>
  <c r="Q423" i="7"/>
  <c r="E422" i="7"/>
  <c r="P422" i="7"/>
  <c r="Q422" i="7"/>
  <c r="J422" i="7"/>
  <c r="Q421" i="7"/>
  <c r="E410" i="7"/>
  <c r="P410" i="7"/>
  <c r="J410" i="7"/>
  <c r="E409" i="7"/>
  <c r="J409" i="7"/>
  <c r="E407" i="7"/>
  <c r="P407" i="7"/>
  <c r="Q407" i="7"/>
  <c r="E25" i="7"/>
  <c r="E24" i="7"/>
  <c r="P24" i="7"/>
  <c r="E343" i="7"/>
  <c r="P343" i="7"/>
  <c r="Q343" i="7"/>
  <c r="J343" i="7"/>
  <c r="Q342" i="7"/>
  <c r="E341" i="7"/>
  <c r="J341" i="7"/>
  <c r="E340" i="7"/>
  <c r="J340" i="7"/>
  <c r="P340" i="7"/>
  <c r="Q340" i="7"/>
  <c r="E339" i="7"/>
  <c r="J339" i="7"/>
  <c r="Q302" i="7"/>
  <c r="E286" i="7"/>
  <c r="J286" i="7"/>
  <c r="E284" i="7"/>
  <c r="O284" i="7"/>
  <c r="J284" i="7"/>
  <c r="E268" i="7"/>
  <c r="P268" i="7"/>
  <c r="Q268" i="7"/>
  <c r="E267" i="7"/>
  <c r="P267" i="7"/>
  <c r="Q267" i="7"/>
  <c r="E266" i="7"/>
  <c r="P266" i="7"/>
  <c r="Q266" i="7"/>
  <c r="E265" i="7"/>
  <c r="P265" i="7"/>
  <c r="Q265" i="7"/>
  <c r="E264" i="7"/>
  <c r="P264" i="7"/>
  <c r="Q264" i="7"/>
  <c r="J264" i="7"/>
  <c r="E263" i="7"/>
  <c r="J263" i="7"/>
  <c r="E261" i="7"/>
  <c r="P261" i="7"/>
  <c r="Q261" i="7"/>
  <c r="J261" i="7"/>
  <c r="E260" i="7"/>
  <c r="J260" i="7"/>
  <c r="P260" i="7"/>
  <c r="Q260" i="7"/>
  <c r="J257" i="7"/>
  <c r="P257" i="7"/>
  <c r="Q257" i="7"/>
  <c r="E253" i="7"/>
  <c r="J253" i="7"/>
  <c r="E252" i="7"/>
  <c r="J252" i="7"/>
  <c r="E250" i="7"/>
  <c r="P250" i="7"/>
  <c r="Q250" i="7"/>
  <c r="J250" i="7"/>
  <c r="E248" i="7"/>
  <c r="J248" i="7"/>
  <c r="E247" i="7"/>
  <c r="J247" i="7"/>
  <c r="E246" i="7"/>
  <c r="P246" i="7"/>
  <c r="Q246" i="7"/>
  <c r="J246" i="7"/>
  <c r="E245" i="7"/>
  <c r="P245" i="7"/>
  <c r="Q245" i="7"/>
  <c r="J245" i="7"/>
  <c r="E244" i="7"/>
  <c r="J244" i="7"/>
  <c r="P244" i="7"/>
  <c r="Q244" i="7"/>
  <c r="E242" i="7"/>
  <c r="P242" i="7"/>
  <c r="Q242" i="7"/>
  <c r="J242" i="7"/>
  <c r="E241" i="7"/>
  <c r="L241" i="7"/>
  <c r="J241" i="7"/>
  <c r="E240" i="7"/>
  <c r="J240" i="7"/>
  <c r="P240" i="7"/>
  <c r="Q240" i="7"/>
  <c r="E238" i="7"/>
  <c r="P238" i="7"/>
  <c r="Q238" i="7"/>
  <c r="E237" i="7"/>
  <c r="J237" i="7"/>
  <c r="E236" i="7"/>
  <c r="P236" i="7"/>
  <c r="Q236" i="7"/>
  <c r="J236" i="7"/>
  <c r="E234" i="7"/>
  <c r="J234" i="7"/>
  <c r="E232" i="7"/>
  <c r="P232" i="7"/>
  <c r="Q232" i="7"/>
  <c r="E231" i="7"/>
  <c r="P231" i="7"/>
  <c r="Q231" i="7"/>
  <c r="J231" i="7"/>
  <c r="E230" i="7"/>
  <c r="J230" i="7"/>
  <c r="E229" i="7"/>
  <c r="P229" i="7"/>
  <c r="Q229" i="7"/>
  <c r="E228" i="7"/>
  <c r="P228" i="7"/>
  <c r="Q228" i="7"/>
  <c r="E226" i="7"/>
  <c r="P226" i="7"/>
  <c r="Q226" i="7"/>
  <c r="E220" i="7"/>
  <c r="J220" i="7"/>
  <c r="P172" i="7"/>
  <c r="Q172" i="7"/>
  <c r="P168" i="7"/>
  <c r="Q168" i="7"/>
  <c r="P165" i="7"/>
  <c r="Q165" i="7"/>
  <c r="P162" i="7"/>
  <c r="Q162" i="7"/>
  <c r="E161" i="7"/>
  <c r="J161" i="7"/>
  <c r="E158" i="7"/>
  <c r="P158" i="7"/>
  <c r="Q158" i="7"/>
  <c r="O158" i="7"/>
  <c r="J158" i="7"/>
  <c r="E156" i="7"/>
  <c r="P156" i="7"/>
  <c r="Q156" i="7"/>
  <c r="E155" i="7"/>
  <c r="P155" i="7"/>
  <c r="Q155" i="7"/>
  <c r="E154" i="7"/>
  <c r="P154" i="7"/>
  <c r="Q154" i="7"/>
  <c r="Q153" i="7"/>
  <c r="E152" i="7"/>
  <c r="J152" i="7"/>
  <c r="E151" i="7"/>
  <c r="J151" i="7"/>
  <c r="P151" i="7"/>
  <c r="Q151" i="7"/>
  <c r="E150" i="7"/>
  <c r="J150" i="7"/>
  <c r="E145" i="7"/>
  <c r="J145" i="7"/>
  <c r="E143" i="7"/>
  <c r="J143" i="7"/>
  <c r="P143" i="7"/>
  <c r="Q143" i="7"/>
  <c r="E142" i="7"/>
  <c r="J142" i="7"/>
  <c r="P142" i="7"/>
  <c r="Q142" i="7"/>
  <c r="E141" i="7"/>
  <c r="J141" i="7"/>
  <c r="E140" i="7"/>
  <c r="P140" i="7"/>
  <c r="J140" i="7"/>
  <c r="Q140" i="7"/>
  <c r="E138" i="7"/>
  <c r="J138" i="7"/>
  <c r="E132" i="7"/>
  <c r="J132" i="7"/>
  <c r="E131" i="7"/>
  <c r="J131" i="7"/>
  <c r="P131" i="7"/>
  <c r="Q131" i="7"/>
  <c r="E130" i="7"/>
  <c r="J130" i="7"/>
  <c r="E129" i="7"/>
  <c r="J129" i="7"/>
  <c r="E128" i="7"/>
  <c r="J128" i="7"/>
  <c r="P128" i="7"/>
  <c r="Q128" i="7"/>
  <c r="E127" i="7"/>
  <c r="J127" i="7"/>
  <c r="E126" i="7"/>
  <c r="J126" i="7"/>
  <c r="Q125" i="7"/>
  <c r="E124" i="7"/>
  <c r="P124" i="7"/>
  <c r="Q124" i="7"/>
  <c r="E123" i="7"/>
  <c r="P123" i="7"/>
  <c r="Q123" i="7"/>
  <c r="E122" i="7"/>
  <c r="P122" i="7"/>
  <c r="Q122" i="7"/>
  <c r="E121" i="7"/>
  <c r="P121" i="7"/>
  <c r="Q121" i="7"/>
  <c r="E120" i="7"/>
  <c r="P120" i="7"/>
  <c r="Q120" i="7"/>
  <c r="P92" i="7"/>
  <c r="Q92" i="7"/>
  <c r="P88" i="7"/>
  <c r="Q88" i="7"/>
  <c r="T465" i="7"/>
  <c r="T218" i="7"/>
  <c r="P39" i="7"/>
  <c r="Q39" i="7"/>
  <c r="K528" i="7"/>
  <c r="K485" i="7"/>
  <c r="K241" i="7"/>
  <c r="E26" i="7"/>
  <c r="J26" i="7"/>
  <c r="E125" i="7"/>
  <c r="E153" i="7"/>
  <c r="H241" i="7"/>
  <c r="G241" i="7"/>
  <c r="E421" i="7"/>
  <c r="E374" i="7"/>
  <c r="J374" i="7"/>
  <c r="P374" i="7"/>
  <c r="Q374" i="7"/>
  <c r="E373" i="7"/>
  <c r="P373" i="7"/>
  <c r="Q373" i="7"/>
  <c r="E372" i="7"/>
  <c r="J372" i="7"/>
  <c r="E368" i="7"/>
  <c r="P368" i="7"/>
  <c r="Q368" i="7"/>
  <c r="E362" i="7"/>
  <c r="P362" i="7"/>
  <c r="Q362" i="7"/>
  <c r="P361" i="7"/>
  <c r="Q361" i="7"/>
  <c r="E526" i="7"/>
  <c r="J526" i="7"/>
  <c r="E525" i="7"/>
  <c r="J525" i="7"/>
  <c r="E524" i="7"/>
  <c r="J524" i="7"/>
  <c r="E523" i="7"/>
  <c r="P523" i="7"/>
  <c r="Q523" i="7"/>
  <c r="J523" i="7"/>
  <c r="E522" i="7"/>
  <c r="P522" i="7"/>
  <c r="Q522" i="7"/>
  <c r="E521" i="7"/>
  <c r="J521" i="7"/>
  <c r="E520" i="7"/>
  <c r="J520" i="7"/>
  <c r="P520" i="7"/>
  <c r="Q520" i="7"/>
  <c r="E519" i="7"/>
  <c r="P519" i="7"/>
  <c r="Q519" i="7"/>
  <c r="J519" i="7"/>
  <c r="E518" i="7"/>
  <c r="P518" i="7"/>
  <c r="Q518" i="7"/>
  <c r="E517" i="7"/>
  <c r="J517" i="7"/>
  <c r="P517" i="7"/>
  <c r="Q517" i="7"/>
  <c r="E516" i="7"/>
  <c r="P516" i="7"/>
  <c r="Q516" i="7"/>
  <c r="J516" i="7"/>
  <c r="E515" i="7"/>
  <c r="J515" i="7"/>
  <c r="E514" i="7"/>
  <c r="J514" i="7"/>
  <c r="P514" i="7"/>
  <c r="Q514" i="7"/>
  <c r="E513" i="7"/>
  <c r="J513" i="7"/>
  <c r="E512" i="7"/>
  <c r="J512" i="7"/>
  <c r="E511" i="7"/>
  <c r="J511" i="7"/>
  <c r="E510" i="7"/>
  <c r="J510" i="7"/>
  <c r="E509" i="7"/>
  <c r="J509" i="7"/>
  <c r="E508" i="7"/>
  <c r="P508" i="7"/>
  <c r="Q508" i="7"/>
  <c r="J508" i="7"/>
  <c r="E507" i="7"/>
  <c r="J507" i="7"/>
  <c r="P507" i="7"/>
  <c r="E506" i="7"/>
  <c r="P506" i="7"/>
  <c r="Q506" i="7"/>
  <c r="J506" i="7"/>
  <c r="E505" i="7"/>
  <c r="J505" i="7"/>
  <c r="P505" i="7"/>
  <c r="Q505" i="7"/>
  <c r="E504" i="7"/>
  <c r="P504" i="7"/>
  <c r="Q504" i="7"/>
  <c r="J504" i="7"/>
  <c r="E503" i="7"/>
  <c r="P503" i="7"/>
  <c r="Q503" i="7"/>
  <c r="J503" i="7"/>
  <c r="E502" i="7"/>
  <c r="P502" i="7"/>
  <c r="J502" i="7"/>
  <c r="Q502" i="7"/>
  <c r="E501" i="7"/>
  <c r="J501" i="7"/>
  <c r="E500" i="7"/>
  <c r="P500" i="7"/>
  <c r="Q500" i="7"/>
  <c r="J500" i="7"/>
  <c r="E499" i="7"/>
  <c r="P499" i="7"/>
  <c r="Q499" i="7"/>
  <c r="J499" i="7"/>
  <c r="E498" i="7"/>
  <c r="J498" i="7"/>
  <c r="E497" i="7"/>
  <c r="J497" i="7"/>
  <c r="E496" i="7"/>
  <c r="P496" i="7"/>
  <c r="Q496" i="7"/>
  <c r="J496" i="7"/>
  <c r="E495" i="7"/>
  <c r="J495" i="7"/>
  <c r="E494" i="7"/>
  <c r="P494" i="7"/>
  <c r="Q494" i="7"/>
  <c r="J494" i="7"/>
  <c r="E493" i="7"/>
  <c r="J493" i="7"/>
  <c r="P493" i="7"/>
  <c r="Q493" i="7"/>
  <c r="E492" i="7"/>
  <c r="P492" i="7"/>
  <c r="Q492" i="7"/>
  <c r="J492" i="7"/>
  <c r="E491" i="7"/>
  <c r="J491" i="7"/>
  <c r="P491" i="7"/>
  <c r="Q491" i="7"/>
  <c r="E490" i="7"/>
  <c r="J490" i="7"/>
  <c r="P490" i="7"/>
  <c r="Q490" i="7"/>
  <c r="E489" i="7"/>
  <c r="J489" i="7"/>
  <c r="E488" i="7"/>
  <c r="P488" i="7"/>
  <c r="J488" i="7"/>
  <c r="E487" i="7"/>
  <c r="P487" i="7"/>
  <c r="J487" i="7"/>
  <c r="Q487" i="7"/>
  <c r="E486" i="7"/>
  <c r="J486" i="7"/>
  <c r="P486" i="7"/>
  <c r="Q486" i="7"/>
  <c r="E485" i="7"/>
  <c r="L485" i="7"/>
  <c r="J485" i="7"/>
  <c r="E484" i="7"/>
  <c r="P484" i="7"/>
  <c r="Q484" i="7"/>
  <c r="O484" i="7"/>
  <c r="J484" i="7"/>
  <c r="E483" i="7"/>
  <c r="J483" i="7"/>
  <c r="E481" i="7"/>
  <c r="P481" i="7"/>
  <c r="Q481" i="7"/>
  <c r="J481" i="7"/>
  <c r="E480" i="7"/>
  <c r="J480" i="7"/>
  <c r="E479" i="7"/>
  <c r="P479" i="7"/>
  <c r="J479" i="7"/>
  <c r="E344" i="7"/>
  <c r="J344" i="7"/>
  <c r="E378" i="7"/>
  <c r="J378" i="7"/>
  <c r="E390" i="7"/>
  <c r="J390" i="7"/>
  <c r="P390" i="7"/>
  <c r="Q390" i="7"/>
  <c r="E389" i="7"/>
  <c r="P389" i="7"/>
  <c r="Q389" i="7"/>
  <c r="E67" i="7"/>
  <c r="P67" i="7"/>
  <c r="Q67" i="7"/>
  <c r="E66" i="7"/>
  <c r="P66" i="7"/>
  <c r="Q66" i="7"/>
  <c r="E65" i="7"/>
  <c r="P65" i="7"/>
  <c r="Q65" i="7"/>
  <c r="E64" i="7"/>
  <c r="P64" i="7"/>
  <c r="Q64" i="7"/>
  <c r="E63" i="7"/>
  <c r="P63" i="7"/>
  <c r="Q63" i="7"/>
  <c r="E62" i="7"/>
  <c r="P62" i="7"/>
  <c r="Q62" i="7"/>
  <c r="E61" i="7"/>
  <c r="P61" i="7"/>
  <c r="Q61" i="7"/>
  <c r="E60" i="7"/>
  <c r="P60" i="7"/>
  <c r="Q60" i="7"/>
  <c r="Q59" i="7"/>
  <c r="Q54" i="7"/>
  <c r="E59" i="7"/>
  <c r="E342" i="7"/>
  <c r="O528" i="7"/>
  <c r="N528" i="7"/>
  <c r="M528" i="7"/>
  <c r="L528" i="7"/>
  <c r="H528" i="7"/>
  <c r="G528"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H201" i="72"/>
  <c r="D268" i="72"/>
  <c r="H268" i="72"/>
  <c r="E306" i="72"/>
  <c r="E166" i="72"/>
  <c r="D167" i="72"/>
  <c r="H167" i="72"/>
  <c r="F158" i="72"/>
  <c r="G155" i="72"/>
  <c r="D155" i="72"/>
  <c r="H155" i="72"/>
  <c r="D85" i="72"/>
  <c r="H85" i="72"/>
  <c r="F84" i="72"/>
  <c r="F342" i="72"/>
  <c r="F306" i="72"/>
  <c r="F294" i="72"/>
  <c r="F364" i="72"/>
  <c r="E16" i="72"/>
  <c r="E15" i="72"/>
  <c r="D104" i="72"/>
  <c r="H104" i="72"/>
  <c r="F157" i="72"/>
  <c r="D157" i="72"/>
  <c r="H157" i="72"/>
  <c r="D158" i="72"/>
  <c r="H158" i="72"/>
  <c r="D69" i="72"/>
  <c r="H69" i="72"/>
  <c r="F183" i="72"/>
  <c r="E62" i="72"/>
  <c r="D62" i="72"/>
  <c r="H62" i="72"/>
  <c r="G367" i="72"/>
  <c r="F367" i="72"/>
  <c r="F366" i="72"/>
  <c r="D113" i="72"/>
  <c r="H113" i="72"/>
  <c r="F375" i="7"/>
  <c r="P219" i="7"/>
  <c r="Q219" i="7"/>
  <c r="P181" i="7"/>
  <c r="Q181" i="7"/>
  <c r="J528" i="7"/>
  <c r="P457" i="7"/>
  <c r="Q457" i="7"/>
  <c r="P96" i="7"/>
  <c r="Q96" i="7"/>
  <c r="P434" i="7"/>
  <c r="P271" i="7"/>
  <c r="Q271" i="7"/>
  <c r="P280" i="7"/>
  <c r="Q280" i="7"/>
  <c r="P273" i="7"/>
  <c r="Q273" i="7"/>
  <c r="P233" i="7"/>
  <c r="Q233" i="7"/>
  <c r="P408" i="7"/>
  <c r="Q408" i="7"/>
  <c r="P210" i="7"/>
  <c r="Q210" i="7"/>
  <c r="P204" i="7"/>
  <c r="Q204" i="7"/>
  <c r="P117" i="7"/>
  <c r="Q117" i="7"/>
  <c r="O212" i="7"/>
  <c r="P511" i="7"/>
  <c r="Q511" i="7"/>
  <c r="F426" i="7"/>
  <c r="P358" i="7"/>
  <c r="Q358" i="7"/>
  <c r="P295" i="7"/>
  <c r="Q295" i="7"/>
  <c r="P203" i="7"/>
  <c r="Q203" i="7"/>
  <c r="P196" i="7"/>
  <c r="Q196" i="7"/>
  <c r="P201" i="7"/>
  <c r="Q201" i="7"/>
  <c r="P189" i="7"/>
  <c r="Q189" i="7"/>
  <c r="P183" i="7"/>
  <c r="Q183" i="7"/>
  <c r="P177" i="7"/>
  <c r="Q177" i="7"/>
  <c r="P164" i="7"/>
  <c r="Q164" i="7"/>
  <c r="P115" i="7"/>
  <c r="Q115" i="7"/>
  <c r="P134" i="7"/>
  <c r="Q134" i="7"/>
  <c r="P384" i="7"/>
  <c r="Q384" i="7"/>
  <c r="I385" i="7"/>
  <c r="P478" i="7"/>
  <c r="Q478" i="7"/>
  <c r="P338" i="7"/>
  <c r="Q338" i="7"/>
  <c r="P424" i="7"/>
  <c r="Q424" i="7"/>
  <c r="P400" i="7"/>
  <c r="Q400" i="7"/>
  <c r="P330" i="7"/>
  <c r="Q330" i="7"/>
  <c r="P139" i="7"/>
  <c r="Q139" i="7"/>
  <c r="P285" i="7"/>
  <c r="Q285" i="7"/>
  <c r="P415" i="7"/>
  <c r="Q415" i="7"/>
  <c r="P437" i="7"/>
  <c r="Q437" i="7"/>
  <c r="P392" i="7"/>
  <c r="Q392" i="7"/>
  <c r="J391" i="7"/>
  <c r="P320" i="7"/>
  <c r="Q320" i="7"/>
  <c r="P325" i="7"/>
  <c r="Q325" i="7"/>
  <c r="P319" i="7"/>
  <c r="Q319" i="7"/>
  <c r="P297" i="7"/>
  <c r="Q297" i="7"/>
  <c r="P293" i="7"/>
  <c r="Q293" i="7"/>
  <c r="P291" i="7"/>
  <c r="Q291" i="7"/>
  <c r="P195" i="7"/>
  <c r="Q195" i="7"/>
  <c r="Q187" i="7"/>
  <c r="P176" i="7"/>
  <c r="Q176" i="7"/>
  <c r="P144" i="7"/>
  <c r="Q144" i="7"/>
  <c r="P133" i="7"/>
  <c r="Q133" i="7"/>
  <c r="P111" i="7"/>
  <c r="Q111" i="7"/>
  <c r="P99" i="7"/>
  <c r="Q99" i="7"/>
  <c r="P138" i="7"/>
  <c r="Q138" i="7"/>
  <c r="P318" i="7"/>
  <c r="Q318" i="7"/>
  <c r="P207" i="7"/>
  <c r="Q207" i="7"/>
  <c r="P412" i="7"/>
  <c r="Q412" i="7"/>
  <c r="P333" i="7"/>
  <c r="Q333" i="7"/>
  <c r="P157" i="7"/>
  <c r="Q157" i="7"/>
  <c r="P308" i="7"/>
  <c r="Q308" i="7"/>
  <c r="P283" i="7"/>
  <c r="Q283" i="7"/>
  <c r="P339" i="7"/>
  <c r="Q339" i="7"/>
  <c r="P103" i="7"/>
  <c r="Q103" i="7"/>
  <c r="P52" i="7"/>
  <c r="Q52" i="7"/>
  <c r="P35" i="7"/>
  <c r="Q35" i="7"/>
  <c r="P221" i="7"/>
  <c r="Q221" i="7"/>
  <c r="Q97" i="7"/>
  <c r="P489" i="7"/>
  <c r="Q489" i="7"/>
  <c r="P513" i="7"/>
  <c r="Q513" i="7"/>
  <c r="O294" i="7"/>
  <c r="N82" i="7"/>
  <c r="Q313" i="7"/>
  <c r="O445" i="7"/>
  <c r="P49" i="7"/>
  <c r="Q49" i="7"/>
  <c r="F82" i="7"/>
  <c r="P470" i="7"/>
  <c r="Q470" i="7"/>
  <c r="P348" i="7"/>
  <c r="Q348" i="7"/>
  <c r="P324" i="7"/>
  <c r="Q324" i="7"/>
  <c r="P198" i="7"/>
  <c r="Q198" i="7"/>
  <c r="P186" i="7"/>
  <c r="Q186" i="7"/>
  <c r="P251" i="7"/>
  <c r="Q251" i="7"/>
  <c r="P126" i="7"/>
  <c r="Q126" i="7"/>
  <c r="P524" i="7"/>
  <c r="Q524" i="7"/>
  <c r="P161" i="7"/>
  <c r="Q161" i="7"/>
  <c r="P328" i="7"/>
  <c r="Q328" i="7"/>
  <c r="P218" i="7"/>
  <c r="Q218" i="7"/>
  <c r="P510" i="7"/>
  <c r="Q510" i="7"/>
  <c r="P252" i="7"/>
  <c r="Q252" i="7"/>
  <c r="P160" i="7"/>
  <c r="Q160" i="7"/>
  <c r="Q488" i="7"/>
  <c r="P237" i="7"/>
  <c r="Q237" i="7"/>
  <c r="P448" i="7"/>
  <c r="Q448" i="7"/>
  <c r="P89" i="7"/>
  <c r="Q89" i="7"/>
  <c r="P396" i="7"/>
  <c r="Q396" i="7"/>
  <c r="P104" i="7"/>
  <c r="Q104" i="7"/>
  <c r="P98" i="7"/>
  <c r="Q98" i="7"/>
  <c r="P86" i="7"/>
  <c r="Q86" i="7"/>
  <c r="P270" i="7"/>
  <c r="Q270" i="7"/>
  <c r="P262" i="7"/>
  <c r="Q262" i="7"/>
  <c r="P223" i="7"/>
  <c r="Q223" i="7"/>
  <c r="P309" i="7"/>
  <c r="Q309" i="7"/>
  <c r="J445" i="7"/>
  <c r="P468" i="7"/>
  <c r="Q468" i="7"/>
  <c r="Q479" i="7"/>
  <c r="P509" i="7"/>
  <c r="Q509" i="7"/>
  <c r="P253" i="7"/>
  <c r="Q253" i="7"/>
  <c r="P27" i="7"/>
  <c r="Q27" i="7"/>
  <c r="P36" i="7"/>
  <c r="Q36" i="7"/>
  <c r="P498" i="7"/>
  <c r="Q498" i="7"/>
  <c r="P145" i="7"/>
  <c r="Q145" i="7"/>
  <c r="F359" i="7"/>
  <c r="O22" i="7"/>
  <c r="K375" i="7"/>
  <c r="L82" i="7"/>
  <c r="J82" i="7"/>
  <c r="P357" i="7"/>
  <c r="Q357" i="7"/>
  <c r="P436" i="7"/>
  <c r="Q436" i="7"/>
  <c r="P296" i="7"/>
  <c r="Q296" i="7"/>
  <c r="P199" i="7"/>
  <c r="Q199" i="7"/>
  <c r="P474" i="7"/>
  <c r="Q474" i="7"/>
  <c r="P95" i="7"/>
  <c r="Q95" i="7"/>
  <c r="P71" i="7"/>
  <c r="Q71" i="7"/>
  <c r="P254" i="7"/>
  <c r="Q254" i="7"/>
  <c r="P304" i="7"/>
  <c r="Q304" i="7"/>
  <c r="P311" i="7"/>
  <c r="Q311" i="7"/>
  <c r="P314" i="7"/>
  <c r="Q314" i="7"/>
  <c r="P179" i="7"/>
  <c r="Q179" i="7"/>
  <c r="I391" i="7"/>
  <c r="P418" i="7"/>
  <c r="Q418" i="7"/>
  <c r="P105" i="7"/>
  <c r="Q105" i="7"/>
  <c r="P28" i="7"/>
  <c r="Q28" i="7"/>
  <c r="P32" i="7"/>
  <c r="P249" i="7"/>
  <c r="Q249" i="7"/>
  <c r="P234" i="7"/>
  <c r="Q234" i="7"/>
  <c r="P263" i="7"/>
  <c r="Q263" i="7"/>
  <c r="P451" i="7"/>
  <c r="Q451" i="7"/>
  <c r="P411" i="7"/>
  <c r="Q411" i="7"/>
  <c r="Q507" i="7"/>
  <c r="P455" i="7"/>
  <c r="Q455" i="7"/>
  <c r="P475" i="7"/>
  <c r="Q475" i="7"/>
  <c r="P376" i="7"/>
  <c r="Q376" i="7"/>
  <c r="P369" i="7"/>
  <c r="Q369" i="7"/>
  <c r="P136" i="7"/>
  <c r="Q136" i="7"/>
  <c r="P110" i="7"/>
  <c r="Q110" i="7"/>
  <c r="P58" i="7"/>
  <c r="Q58" i="7"/>
  <c r="P41" i="7"/>
  <c r="Q41" i="7"/>
  <c r="P497" i="7"/>
  <c r="Q497" i="7"/>
  <c r="P525" i="7"/>
  <c r="Q525" i="7"/>
  <c r="P152" i="7"/>
  <c r="Q152" i="7"/>
  <c r="Q410" i="7"/>
  <c r="P449" i="7"/>
  <c r="Q449" i="7"/>
  <c r="O316" i="7"/>
  <c r="P192" i="7"/>
  <c r="Q192" i="7"/>
  <c r="P118" i="7"/>
  <c r="Q118" i="7"/>
  <c r="P137" i="7"/>
  <c r="Q137" i="7"/>
  <c r="P119" i="7"/>
  <c r="Q119" i="7"/>
  <c r="J294" i="7"/>
  <c r="P483" i="7"/>
  <c r="Q483" i="7"/>
  <c r="P501" i="7"/>
  <c r="Q501" i="7"/>
  <c r="P247" i="7"/>
  <c r="Q247" i="7"/>
  <c r="P341" i="7"/>
  <c r="Q341" i="7"/>
  <c r="P425" i="7"/>
  <c r="Q425" i="7"/>
  <c r="H82" i="7"/>
  <c r="P347" i="7"/>
  <c r="Q347" i="7"/>
  <c r="P335" i="7"/>
  <c r="Q335" i="7"/>
  <c r="P322" i="7"/>
  <c r="Q322" i="7"/>
  <c r="P289" i="7"/>
  <c r="Q289" i="7"/>
  <c r="P94" i="7"/>
  <c r="Q94" i="7"/>
  <c r="P287" i="7"/>
  <c r="Q287" i="7"/>
  <c r="P278" i="7"/>
  <c r="Q278" i="7"/>
  <c r="P303" i="7"/>
  <c r="Q303" i="7"/>
  <c r="P25" i="7"/>
  <c r="Q25" i="7"/>
  <c r="P87" i="7"/>
  <c r="Q87" i="7"/>
  <c r="P77" i="7"/>
  <c r="Q77" i="7"/>
  <c r="P112" i="7"/>
  <c r="Q112" i="7"/>
  <c r="P101" i="7"/>
  <c r="Q101" i="7"/>
  <c r="P53" i="7"/>
  <c r="Q53" i="7"/>
  <c r="P78" i="7"/>
  <c r="Q78" i="7"/>
  <c r="P26" i="7"/>
  <c r="Q26" i="7"/>
  <c r="P47" i="7"/>
  <c r="Q47" i="7"/>
  <c r="P91" i="7"/>
  <c r="Q91" i="7"/>
  <c r="J23" i="7"/>
  <c r="J22" i="7"/>
  <c r="J355" i="7"/>
  <c r="P480" i="7"/>
  <c r="Q480" i="7"/>
  <c r="E442" i="7"/>
  <c r="I438" i="7"/>
  <c r="P441" i="7"/>
  <c r="Q441" i="7"/>
  <c r="P386" i="7"/>
  <c r="P382" i="7"/>
  <c r="Q382" i="7"/>
  <c r="P174" i="7"/>
  <c r="E528" i="7"/>
  <c r="P34" i="7"/>
  <c r="Q34" i="7"/>
  <c r="P83" i="7"/>
  <c r="Q83" i="7"/>
  <c r="P495" i="7"/>
  <c r="Q495" i="7"/>
  <c r="J109" i="7"/>
  <c r="P109" i="7"/>
  <c r="Q109" i="7"/>
  <c r="E404" i="7"/>
  <c r="F397" i="7"/>
  <c r="P352" i="7"/>
  <c r="Q352" i="7"/>
  <c r="P334" i="7"/>
  <c r="Q334" i="7"/>
  <c r="P327" i="7"/>
  <c r="Q327" i="7"/>
  <c r="P299" i="7"/>
  <c r="Q299" i="7"/>
  <c r="P73" i="7"/>
  <c r="Q73" i="7"/>
  <c r="J351" i="7"/>
  <c r="P351" i="7"/>
  <c r="Q351" i="7"/>
  <c r="P462" i="7"/>
  <c r="Q462" i="7"/>
  <c r="J383" i="7"/>
  <c r="P383" i="7"/>
  <c r="Q383" i="7"/>
  <c r="O375" i="7"/>
  <c r="P360" i="7"/>
  <c r="Q360" i="7"/>
  <c r="J72" i="7"/>
  <c r="E76" i="7"/>
  <c r="P76" i="7"/>
  <c r="Q76" i="7"/>
  <c r="P512" i="7"/>
  <c r="Q512" i="7"/>
  <c r="G82" i="7"/>
  <c r="P381" i="7"/>
  <c r="Q381" i="7"/>
  <c r="P127" i="7"/>
  <c r="Q127" i="7"/>
  <c r="P459" i="7"/>
  <c r="Q459" i="7"/>
  <c r="P370" i="7"/>
  <c r="P209" i="7"/>
  <c r="Q209" i="7"/>
  <c r="E82" i="7"/>
  <c r="P82" i="7"/>
  <c r="Q82" i="7"/>
  <c r="P275" i="7"/>
  <c r="Q275" i="7"/>
  <c r="P300" i="7"/>
  <c r="Q300" i="7"/>
  <c r="P146" i="7"/>
  <c r="Q146" i="7"/>
  <c r="P521" i="7"/>
  <c r="Q521" i="7"/>
  <c r="P81" i="7"/>
  <c r="Q81" i="7"/>
  <c r="P216" i="7"/>
  <c r="Q216" i="7"/>
  <c r="P184" i="7"/>
  <c r="Q184" i="7"/>
  <c r="P259" i="7"/>
  <c r="Q259" i="7"/>
  <c r="P239" i="7"/>
  <c r="Q239" i="7"/>
  <c r="P130" i="7"/>
  <c r="Q130" i="7"/>
  <c r="P141" i="7"/>
  <c r="Q141" i="7"/>
  <c r="P453" i="7"/>
  <c r="Q453" i="7"/>
  <c r="P306" i="7"/>
  <c r="Q306" i="7"/>
  <c r="P150" i="7"/>
  <c r="Q150" i="7"/>
  <c r="P463" i="7"/>
  <c r="Q463" i="7"/>
  <c r="P56" i="7"/>
  <c r="Q56" i="7"/>
  <c r="P50" i="7"/>
  <c r="Q50" i="7"/>
  <c r="P225" i="7"/>
  <c r="Q225" i="7"/>
  <c r="P472" i="7"/>
  <c r="Q472" i="7"/>
  <c r="P473" i="7"/>
  <c r="Q473" i="7"/>
  <c r="P456" i="7"/>
  <c r="Q456" i="7"/>
  <c r="P420" i="7"/>
  <c r="Q420" i="7"/>
  <c r="P413" i="7"/>
  <c r="Q413" i="7"/>
  <c r="P353" i="7"/>
  <c r="Q353" i="7"/>
  <c r="P213" i="7"/>
  <c r="Q213" i="7"/>
  <c r="P74" i="7"/>
  <c r="Q74" i="7"/>
  <c r="P220" i="7"/>
  <c r="Q220" i="7"/>
  <c r="P465" i="7"/>
  <c r="Q465" i="7"/>
  <c r="P321" i="7"/>
  <c r="Q321" i="7"/>
  <c r="J288" i="7"/>
  <c r="P282" i="7"/>
  <c r="Q282" i="7"/>
  <c r="P230" i="7"/>
  <c r="Q230" i="7"/>
  <c r="F22" i="7"/>
  <c r="E23" i="7"/>
  <c r="J385" i="7"/>
  <c r="P46" i="7"/>
  <c r="Q46" i="7"/>
  <c r="P356" i="7"/>
  <c r="Q356" i="7"/>
  <c r="Q174" i="7"/>
  <c r="P23" i="7"/>
  <c r="Q23" i="7"/>
  <c r="E391" i="7"/>
  <c r="P395" i="7"/>
  <c r="Q395" i="7"/>
  <c r="P170" i="7"/>
  <c r="Q170" i="7"/>
  <c r="S172" i="7"/>
  <c r="P427" i="7"/>
  <c r="Q427" i="7"/>
  <c r="E426" i="7"/>
  <c r="P426" i="7"/>
  <c r="S426" i="7"/>
  <c r="Q388" i="7"/>
  <c r="P212" i="7"/>
  <c r="Q212" i="7"/>
  <c r="E22" i="7"/>
  <c r="P22" i="7"/>
  <c r="Q22" i="7"/>
  <c r="E288" i="7"/>
  <c r="P288" i="7"/>
  <c r="Q288" i="7"/>
  <c r="F212" i="7"/>
  <c r="P298" i="7"/>
  <c r="Q298" i="7"/>
  <c r="E316" i="7"/>
  <c r="P526" i="7"/>
  <c r="Q526" i="7"/>
  <c r="P84" i="7"/>
  <c r="Q84" i="7"/>
  <c r="P429" i="7"/>
  <c r="Q429" i="7"/>
  <c r="P416" i="7"/>
  <c r="Q416" i="7"/>
  <c r="P37" i="7"/>
  <c r="Q37" i="7"/>
  <c r="P315" i="7"/>
  <c r="Q315" i="7"/>
  <c r="P428" i="7"/>
  <c r="Q428" i="7"/>
  <c r="O527" i="7"/>
  <c r="P48" i="7"/>
  <c r="Q48" i="7"/>
  <c r="F68" i="7"/>
  <c r="F527" i="7"/>
  <c r="E359" i="7"/>
  <c r="O359" i="7"/>
  <c r="I426" i="7"/>
  <c r="P485" i="7"/>
  <c r="Q485" i="7"/>
  <c r="P129" i="7"/>
  <c r="Q129" i="7"/>
  <c r="P132" i="7"/>
  <c r="Q132" i="7"/>
  <c r="P331" i="7"/>
  <c r="Q331" i="7"/>
  <c r="P93" i="7"/>
  <c r="Q93" i="7"/>
  <c r="J377" i="7"/>
  <c r="P377" i="7"/>
  <c r="Q377" i="7"/>
  <c r="P372" i="7"/>
  <c r="Q372" i="7"/>
  <c r="P241" i="7"/>
  <c r="Q241" i="7"/>
  <c r="P248" i="7"/>
  <c r="Q248" i="7"/>
  <c r="P461" i="7"/>
  <c r="Q461" i="7"/>
  <c r="P380" i="7"/>
  <c r="Q380" i="7"/>
  <c r="J173" i="7"/>
  <c r="P274" i="7"/>
  <c r="Q274" i="7"/>
  <c r="P284" i="7"/>
  <c r="Q284" i="7"/>
  <c r="P414" i="7"/>
  <c r="Q414" i="7"/>
  <c r="P393" i="7"/>
  <c r="P159" i="7"/>
  <c r="Q159" i="7"/>
  <c r="P114" i="7"/>
  <c r="Q114" i="7"/>
  <c r="S212" i="7"/>
  <c r="Q393" i="7"/>
  <c r="L316" i="7"/>
  <c r="J332" i="7"/>
  <c r="P332" i="7"/>
  <c r="Q332" i="7"/>
  <c r="J371" i="7"/>
  <c r="J359" i="7"/>
  <c r="L359" i="7"/>
  <c r="P208" i="7"/>
  <c r="Q208" i="7"/>
  <c r="P202" i="7"/>
  <c r="Q202" i="7"/>
  <c r="P281" i="7"/>
  <c r="Q281" i="7"/>
  <c r="P215" i="7"/>
  <c r="Q215" i="7"/>
  <c r="J417" i="7"/>
  <c r="O397" i="7"/>
  <c r="E482" i="7"/>
  <c r="P482" i="7"/>
  <c r="F445" i="7"/>
  <c r="G68" i="7"/>
  <c r="G527" i="7"/>
  <c r="P276" i="7"/>
  <c r="Q276" i="7"/>
  <c r="P68" i="7"/>
  <c r="P527" i="7"/>
  <c r="Q529" i="7"/>
  <c r="Q68" i="7"/>
  <c r="P113" i="7"/>
  <c r="G294" i="72"/>
  <c r="G364" i="72"/>
  <c r="G389" i="72"/>
  <c r="G182" i="72"/>
  <c r="G288" i="72"/>
  <c r="G366" i="72"/>
  <c r="D166" i="72"/>
  <c r="H166" i="72"/>
  <c r="E401" i="72"/>
  <c r="E108" i="72"/>
  <c r="D108" i="72"/>
  <c r="H108" i="72"/>
  <c r="D109" i="72"/>
  <c r="H109" i="72"/>
  <c r="D52" i="72"/>
  <c r="H52" i="72"/>
  <c r="F15" i="72"/>
  <c r="E99" i="72"/>
  <c r="D100" i="72"/>
  <c r="H100" i="72"/>
  <c r="D16" i="72"/>
  <c r="H16" i="72"/>
  <c r="D183" i="72"/>
  <c r="H183" i="72"/>
  <c r="Q426" i="7"/>
  <c r="J375" i="7"/>
  <c r="P375" i="7"/>
  <c r="Q375" i="7"/>
  <c r="Q482" i="7"/>
  <c r="E445" i="7"/>
  <c r="P445" i="7"/>
  <c r="Q445" i="7"/>
  <c r="P417" i="7"/>
  <c r="Q417" i="7"/>
  <c r="J397" i="7"/>
  <c r="P371" i="7"/>
  <c r="Q371" i="7"/>
  <c r="Q113" i="7"/>
  <c r="D412" i="72"/>
  <c r="Q527" i="7"/>
  <c r="G419" i="72"/>
  <c r="D99" i="72"/>
  <c r="H99" i="72"/>
  <c r="P387" i="7"/>
  <c r="Q387" i="7"/>
  <c r="E385" i="7"/>
  <c r="E182" i="72"/>
  <c r="J316" i="7"/>
  <c r="P316" i="7"/>
  <c r="P442" i="7"/>
  <c r="Q442" i="7"/>
  <c r="E438" i="7"/>
  <c r="P438" i="7"/>
  <c r="G401" i="72"/>
  <c r="G402" i="72"/>
  <c r="Q386" i="7"/>
  <c r="P385" i="7"/>
  <c r="Q385" i="7"/>
  <c r="P378" i="7"/>
  <c r="Q378" i="7"/>
  <c r="Q370" i="7"/>
  <c r="P359" i="7"/>
  <c r="Q359" i="7"/>
  <c r="Q446" i="7"/>
  <c r="P528" i="7"/>
  <c r="Q528" i="7"/>
  <c r="E397" i="7"/>
  <c r="P397" i="7"/>
  <c r="Q397" i="7"/>
  <c r="P404" i="7"/>
  <c r="Q404" i="7"/>
  <c r="D15" i="72"/>
  <c r="H15" i="72"/>
  <c r="P355" i="7"/>
  <c r="Q355" i="7"/>
  <c r="P344" i="7"/>
  <c r="Q344" i="7"/>
  <c r="P286" i="7"/>
  <c r="Q286" i="7"/>
  <c r="P409" i="7"/>
  <c r="Q409" i="7"/>
  <c r="E294" i="72"/>
  <c r="E364" i="72"/>
  <c r="P515" i="7"/>
  <c r="Q515" i="7"/>
  <c r="P85" i="7"/>
  <c r="Q85" i="7"/>
  <c r="P72" i="7"/>
  <c r="Q72" i="7"/>
  <c r="P294" i="7"/>
  <c r="D184" i="72"/>
  <c r="H184" i="72"/>
  <c r="F393" i="72"/>
  <c r="F144" i="72"/>
  <c r="F99" i="72"/>
  <c r="F182" i="72"/>
  <c r="F288" i="72"/>
  <c r="F419" i="72"/>
  <c r="P394" i="7"/>
  <c r="Q394" i="7"/>
  <c r="E173" i="7"/>
  <c r="P173" i="7"/>
  <c r="P419" i="7"/>
  <c r="Q419" i="7"/>
  <c r="D149" i="72"/>
  <c r="H149" i="72"/>
  <c r="D57" i="72"/>
  <c r="H57" i="72"/>
  <c r="F390" i="72"/>
  <c r="F389" i="72"/>
  <c r="F401" i="72"/>
  <c r="F402" i="72"/>
  <c r="P337" i="7"/>
  <c r="Q337" i="7"/>
  <c r="F404" i="72"/>
  <c r="F412" i="72"/>
  <c r="D182" i="72"/>
  <c r="H182" i="72"/>
  <c r="E288" i="72"/>
  <c r="D144" i="72"/>
  <c r="H144" i="72"/>
  <c r="P391" i="7"/>
  <c r="Q391" i="7"/>
  <c r="G404" i="72"/>
  <c r="G412" i="72"/>
  <c r="Q438" i="7"/>
  <c r="S438" i="7"/>
  <c r="Q316" i="7"/>
  <c r="S316" i="7"/>
  <c r="Q294" i="7"/>
  <c r="S294" i="7"/>
  <c r="D288" i="72"/>
  <c r="J282" i="72"/>
  <c r="E419" i="72"/>
  <c r="E402" i="72"/>
  <c r="E404" i="72"/>
  <c r="E412" i="72"/>
  <c r="D419" i="72"/>
  <c r="H288" i="72"/>
</calcChain>
</file>

<file path=xl/sharedStrings.xml><?xml version="1.0" encoding="utf-8"?>
<sst xmlns="http://schemas.openxmlformats.org/spreadsheetml/2006/main" count="2031" uniqueCount="1474">
  <si>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</si>
  <si>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</si>
  <si>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</si>
  <si>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</si>
  <si>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</si>
  <si>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</si>
  <si>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</si>
  <si>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</si>
  <si>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</si>
  <si>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</si>
  <si>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</si>
  <si>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</si>
  <si>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</si>
  <si>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</si>
  <si>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</si>
  <si>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природничо-математичних і технологічних дисциплін</t>
  </si>
  <si>
    <t>Субвенція з державного бюджету місцевим бюджетам на відшкодування вартості лікарських засобів для лікування окремих захворювань</t>
  </si>
  <si>
    <t>Субвенція з державного бюджету місцевим бюджетам на здійснення заходів щодо соціально-економічного розвитку окремих територій</t>
  </si>
  <si>
    <t>Субвенція з державного бюджету місцевим бюджетам на забезпечення харчування (сніданками) учнів 5-11 класів загальноосвітніх навчальних закладів</t>
  </si>
  <si>
    <t>Підготовка кадрів закладами професійної (професійно-технічної) освіти та іншими закладами освіти</t>
  </si>
  <si>
    <t>Додаток  3</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</si>
  <si>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</si>
  <si>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</si>
  <si>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Субвенція з державного бюджету місцевим бюджетам на створення мережі соціальних служб підтримки осіб, які постраждали від домашнього насильства та насильства за ознакою статі</t>
  </si>
  <si>
    <t>Фінансування за рахунок зміни залишків коштів  бюджетів</t>
  </si>
  <si>
    <t>Зміни обсягів товарно-матеріальних цінностей</t>
  </si>
  <si>
    <t>4020</t>
  </si>
  <si>
    <t>4030</t>
  </si>
  <si>
    <t>4040</t>
  </si>
  <si>
    <t>4060</t>
  </si>
  <si>
    <t>4070</t>
  </si>
  <si>
    <t>Виплата  компенсації реабілітованим</t>
  </si>
  <si>
    <t>0490 (180410)</t>
  </si>
  <si>
    <t>1617350</t>
  </si>
  <si>
    <t>0111 (010116)</t>
  </si>
  <si>
    <t>5032</t>
  </si>
  <si>
    <t>5033</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</si>
  <si>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</si>
  <si>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</si>
  <si>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</si>
  <si>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</si>
  <si>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</si>
  <si>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</si>
  <si>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</si>
  <si>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</si>
  <si>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</si>
  <si>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</si>
  <si>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</si>
  <si>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</si>
  <si>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</si>
  <si>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</si>
  <si>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</si>
  <si>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</si>
  <si>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</si>
  <si>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</si>
  <si>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</si>
  <si>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</si>
  <si>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</si>
  <si>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</si>
  <si>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</si>
  <si>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</si>
  <si>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</si>
  <si>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з них:проведення пошуку та впорядкування поховань жертв війни та політичних репресій</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</si>
  <si>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</si>
  <si>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</si>
  <si>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</si>
  <si>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</si>
  <si>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</si>
  <si>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</si>
  <si>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</si>
  <si>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</si>
  <si>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</si>
  <si>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</si>
  <si>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</si>
  <si>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</si>
  <si>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</si>
  <si>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</si>
  <si>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</si>
  <si>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</si>
  <si>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</si>
  <si>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2151</t>
  </si>
  <si>
    <t>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t>
  </si>
  <si>
    <t>Надходження коштів від відшкодування втрат сільськогосподарського і лісогосподарського виробництва</t>
  </si>
  <si>
    <t xml:space="preserve">Адміністративні збори та платежі, доходи від некомерційної господарської діяльності </t>
  </si>
  <si>
    <t>Плата за надання адміністративних послуг</t>
  </si>
  <si>
    <t xml:space="preserve">Податок на промисел                                                                               </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</si>
  <si>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</si>
  <si>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</si>
  <si>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</si>
  <si>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</si>
  <si>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</si>
  <si>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</si>
  <si>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</si>
  <si>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</si>
  <si>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</si>
  <si>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</si>
  <si>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</si>
  <si>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</si>
  <si>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</si>
  <si>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</si>
  <si>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Зовнішні запозичення</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</si>
  <si>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</si>
  <si>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</si>
  <si>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</si>
  <si>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</si>
  <si>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Фінансова підтримка засобів масової інформації</t>
  </si>
  <si>
    <t>01</t>
  </si>
  <si>
    <t>08</t>
  </si>
  <si>
    <t>Позики, надані міжнародними організаціями економічного розвитку</t>
  </si>
  <si>
    <t>3718600</t>
  </si>
  <si>
    <t>8600</t>
  </si>
  <si>
    <t>заходи щодо реалізації у 2008 році Загальнодержавної програми протидії захворюванню на туберкульоз</t>
  </si>
  <si>
    <t>7461</t>
  </si>
  <si>
    <t>7462</t>
  </si>
  <si>
    <t>Плата за ліцензії на право оптової торгівлі алкогольними напоями, тютюновими виробами та рідинами, що використовуються в електронних сигаретах</t>
  </si>
  <si>
    <t>3519770</t>
  </si>
  <si>
    <t>0719800</t>
  </si>
  <si>
    <t>апарату обласної ради</t>
  </si>
  <si>
    <t>Департамент паливно-енергетичного комплексу, енергоефективності та житлово-комунального господарства</t>
  </si>
  <si>
    <t>Авансові внески з податку на прибуток підприємств, створених за участю іноземних інвесторів</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</si>
  <si>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</si>
  <si>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</si>
  <si>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</si>
  <si>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</si>
  <si>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</si>
  <si>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</si>
  <si>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</si>
  <si>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</si>
  <si>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</si>
  <si>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</si>
  <si>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</si>
  <si>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</si>
  <si>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</si>
  <si>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</si>
  <si>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Субвенція з державного бюджету на безоплатне забезпечення вугіллям на побутові потреби особам, що мають таке право після ліквідації та консервації вугледобувних підприємств</t>
  </si>
  <si>
    <t>Субвенція з державного бюджету місцевим бюджетам на будівництво та придбання житла для інвалідів-глухих та інвалідів-сліпих</t>
  </si>
  <si>
    <t>відновне лікування хворих області у Моршинській міській лікарні</t>
  </si>
  <si>
    <t>Заходи, пов’язані з поліпшенням питної води</t>
  </si>
  <si>
    <t>Зовнішнє фінансування</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</si>
  <si>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</si>
  <si>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</si>
  <si>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</si>
  <si>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</si>
  <si>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</si>
  <si>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</si>
  <si>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</si>
  <si>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 xml:space="preserve">природоохоронних заходів </t>
  </si>
  <si>
    <t xml:space="preserve">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</si>
  <si>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</si>
  <si>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кінець 2017 року</t>
  </si>
  <si>
    <t>Субвенція з державного бюджету на відзначення 750-ої річниці м.Львова</t>
  </si>
  <si>
    <t>Кошти, одержані із загального фонду бюджету до бюджету розвитку (спеціального фонду)</t>
  </si>
  <si>
    <t>у т. ч.:
- з міського бюджету м. Львова на реалізацію програми заходів для налагодження системи поводження з твердими побутовими відходами у м. Львові на 2017-2019 роки</t>
  </si>
  <si>
    <t>0813111</t>
  </si>
  <si>
    <t>7322</t>
  </si>
  <si>
    <t>Будівництво медичних установ та закладів</t>
  </si>
  <si>
    <t>9710</t>
  </si>
  <si>
    <t>9410</t>
  </si>
  <si>
    <t>2700000</t>
  </si>
  <si>
    <t>27</t>
  </si>
  <si>
    <t>3700000</t>
  </si>
  <si>
    <t>37</t>
  </si>
  <si>
    <t>2300000</t>
  </si>
  <si>
    <t>23</t>
  </si>
  <si>
    <t>7700</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</si>
  <si>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</si>
  <si>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</si>
  <si>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</si>
  <si>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</si>
  <si>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</si>
  <si>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</si>
  <si>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</si>
  <si>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</si>
  <si>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</si>
  <si>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</si>
  <si>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</si>
  <si>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</si>
  <si>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</si>
  <si>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</si>
  <si>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</si>
  <si>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</si>
  <si>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</si>
  <si>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</si>
  <si>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</si>
  <si>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</si>
  <si>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</si>
  <si>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</si>
  <si>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</si>
  <si>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</si>
  <si>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</si>
  <si>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</si>
  <si>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</si>
  <si>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</si>
  <si>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</si>
  <si>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</si>
  <si>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</si>
  <si>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</si>
  <si>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</si>
  <si>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</si>
  <si>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0210191</t>
  </si>
  <si>
    <t>0219800</t>
  </si>
  <si>
    <t>0217530</t>
  </si>
  <si>
    <t>Плата за користування надрами в цілях, не пов'язаних з видобуванням корисних копалин </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</si>
  <si>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</si>
  <si>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</si>
  <si>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</si>
  <si>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</si>
  <si>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t>
  </si>
  <si>
    <t>1317693</t>
  </si>
  <si>
    <t>3719110</t>
  </si>
  <si>
    <t>9110</t>
  </si>
  <si>
    <t>Реверсна дотація</t>
  </si>
  <si>
    <t>реалізацію програми надання малозабезпеченим сім"ям Львівської області адресної матеріальної допомоги для газифікації житлових будинків</t>
  </si>
  <si>
    <t>Вищі заклади освіти І-ІІ рівнів акредитації</t>
  </si>
  <si>
    <t>На кінець періоду</t>
  </si>
  <si>
    <t>Інші розрахунки</t>
  </si>
  <si>
    <t>Фінансування за рахунок коштів  державних фондів</t>
  </si>
  <si>
    <t>Одержано позик</t>
  </si>
  <si>
    <t>Погашено позик</t>
  </si>
  <si>
    <t>Різниця між вартісною оцінкою вищезазначених статей і ціною нового випуску зобов'язань</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</si>
  <si>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</si>
  <si>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</si>
  <si>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</si>
  <si>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</si>
  <si>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</si>
  <si>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</si>
  <si>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</si>
  <si>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0922 (070301, 070304, 070307)</t>
  </si>
  <si>
    <t>розвиток мережі дошкільних навчальних закладів</t>
  </si>
  <si>
    <t xml:space="preserve">у тому числі на утримання: </t>
  </si>
  <si>
    <t>з них: програма щодо посилення соціального захисту багатодітних сімей, що проживають на території Львівської області</t>
  </si>
  <si>
    <t>0117530</t>
  </si>
  <si>
    <t>0211140</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</si>
  <si>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</si>
  <si>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</si>
  <si>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Субвенція з державного бюджету місцевим бюджетам для здійснення заходів, спрямованих на подолання дитячої бездоглядності і безпритульності</t>
  </si>
  <si>
    <t>Субвенція з державного бюджету місцевим бюджетам на придбання витратних матеріалів для родопомічних, дитячих, хірургічних, реанімаційних закладів (відділень), відділень невідкладної допомоги та лабораторій</t>
  </si>
  <si>
    <t>Субвенція з державного бюджету місцевим бюджетам на реалізацію пріоритетів розвитку регіонів</t>
  </si>
  <si>
    <t>Субвенція з державного бюджету місцевим бюджетам на забезпечення якісної, сучасної та доступної загальної середньої освіти "Нова українська школа",</t>
  </si>
  <si>
    <t>Кошти, що надходять з інших бюджетів</t>
  </si>
  <si>
    <t>Дотації з державного бюджету місцевим бюджетам</t>
  </si>
  <si>
    <t>Базова дотація</t>
  </si>
  <si>
    <t>0611090, 0611150, 0611161</t>
  </si>
  <si>
    <t>0819270</t>
  </si>
  <si>
    <t>Резервний фонд місцевого бюджету</t>
  </si>
  <si>
    <t>3718710</t>
  </si>
  <si>
    <t>витрати для поховання учасників бойових дій та інвалідів війни</t>
  </si>
  <si>
    <t>25</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</si>
  <si>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</si>
  <si>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</si>
  <si>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0717640</t>
  </si>
  <si>
    <t>1319770</t>
  </si>
  <si>
    <t>Надходження бюджетних установ від реалізації в установленому порядку майна (крім нерухомого майна)</t>
  </si>
  <si>
    <t>Інші джерела власних надходжень бюджетних установ </t>
  </si>
  <si>
    <t>Благодійні внески, гранти та дарунки</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</si>
  <si>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</si>
  <si>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</si>
  <si>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</si>
  <si>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</si>
  <si>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</si>
  <si>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</si>
  <si>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</si>
  <si>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</si>
  <si>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</si>
  <si>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</si>
  <si>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</si>
  <si>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</si>
  <si>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</si>
  <si>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</si>
  <si>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Спеціальний фонд</t>
  </si>
  <si>
    <t>Внутрішнє фінансування</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</si>
  <si>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</si>
  <si>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</si>
  <si>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</si>
  <si>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</si>
  <si>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приватних підприємств</t>
  </si>
  <si>
    <t>Плата за ліцензії на право роздрібної торгівлі пальним</t>
  </si>
  <si>
    <t>Плата за ліцензії на право зберігання пального</t>
  </si>
  <si>
    <t>Плата  за  торговий  патент   на даеякі  види підприємницької діяльності</t>
  </si>
  <si>
    <t xml:space="preserve">Інші податки                                                                                                    </t>
  </si>
  <si>
    <t>Місцеві податки і збори</t>
  </si>
  <si>
    <t>Фіксований сільськогосподарський податок</t>
  </si>
  <si>
    <t>Єдиний податок для суб'єктів малого підприємництва</t>
  </si>
  <si>
    <t>Дивіденди, нараховані на акції (частки, паї) господарських товариств, що є у власності відповідної територіальної громади</t>
  </si>
  <si>
    <t>Надходження від грошово-речових лотерей</t>
  </si>
  <si>
    <t>Надходження від розміщення в установах банків тимчасово вільних залишків бюджетних коштів</t>
  </si>
  <si>
    <t>Плата за утримання дітей у школах-інтернатах</t>
  </si>
  <si>
    <t>х</t>
  </si>
  <si>
    <t>Проведення навчально-тренувальних зборів і змагань та заходів зі спорту осіб з інвалідністю</t>
  </si>
  <si>
    <t>Зміна обсягів цінних паперів нефінансових державних підприємств, що використовуються для управління ліквідністю</t>
  </si>
  <si>
    <t>0110150</t>
  </si>
  <si>
    <t>0150</t>
  </si>
  <si>
    <t>0830 (120000)</t>
  </si>
  <si>
    <t>фінансування Програми обласного конкурсу мікропроектів в галузі освіти</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</si>
  <si>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</si>
  <si>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</si>
  <si>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</si>
  <si>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</si>
  <si>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</si>
  <si>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</si>
  <si>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</si>
  <si>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</si>
  <si>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</si>
  <si>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</si>
  <si>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</si>
  <si>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</si>
  <si>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</si>
  <si>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</si>
  <si>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</si>
  <si>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</si>
  <si>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</si>
  <si>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</si>
  <si>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</si>
  <si>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</si>
  <si>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</si>
  <si>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Різниця між вартісною оцінкою вищезазначених статей і ціною при погашенні зобов'язань</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</si>
  <si>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</si>
  <si>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Здійснення заходів та реалізація проектів на виконання Державної цільової соціальної програми «Молодь України»</t>
  </si>
  <si>
    <t>Субвенція з державного бюджету місцевим бюджетам на виконання окремих заходів з реалізації соціального проекту «Активні парки - локації здорової України»</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</si>
  <si>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</si>
  <si>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</si>
  <si>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</si>
  <si>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Субвенція з державного бюджету місцевим бюджетам на проведення виборів депутатів Верховної Ради Автономної Республіки Крим, місцевих рад та сільських, селищних, міських голів</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</si>
  <si>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</si>
  <si>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</si>
  <si>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</si>
  <si>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</si>
  <si>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</si>
  <si>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</si>
  <si>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</si>
  <si>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</si>
  <si>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</si>
  <si>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</si>
  <si>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</si>
  <si>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</si>
  <si>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</si>
  <si>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</si>
  <si>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</si>
  <si>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Будівництво освітніх установ та закладів</t>
  </si>
  <si>
    <t>0320 (210120)</t>
  </si>
  <si>
    <t>8110</t>
  </si>
  <si>
    <t>0520 (240605)</t>
  </si>
  <si>
    <t>Субвенція з державного бюджету місцевим бюджетам на надання центрами соціальних служб для сім"ї, дітей та молоді, соціальних послуг ін"єкційним споживачам наркотиків та членам їх сімей</t>
  </si>
  <si>
    <t xml:space="preserve"> Субвенція з державного бюджету місцевим бюджетам на будівництво, реконструкцію, ремонт автомобільних доріг комунальної власності</t>
  </si>
  <si>
    <t>Надання допомоги на догляд за інвалідом I чи II групи внаслідок психічного розладу</t>
  </si>
  <si>
    <t>3090</t>
  </si>
  <si>
    <t>3101</t>
  </si>
  <si>
    <r>
      <t>Заходи державної політики з питань сім</t>
    </r>
    <r>
      <rPr>
        <sz val="12"/>
        <color indexed="8"/>
        <rFont val="Arial"/>
        <family val="2"/>
        <charset val="204"/>
      </rPr>
      <t>´</t>
    </r>
    <r>
      <rPr>
        <sz val="12"/>
        <color indexed="8"/>
        <rFont val="Times New Roman"/>
        <family val="1"/>
        <charset val="204"/>
      </rPr>
      <t>ї</t>
    </r>
  </si>
  <si>
    <t>Заходи із запобігання та ліквідації надзвичайних ситуацій та наслідків стихійного лиха</t>
  </si>
  <si>
    <t>Проведення навчально-тренувальних зборів і змагань з олімпійських видів спорту</t>
  </si>
  <si>
    <t>3719130</t>
  </si>
  <si>
    <t>9130</t>
  </si>
  <si>
    <t xml:space="preserve">0180 </t>
  </si>
  <si>
    <t>0620 (100302)</t>
  </si>
  <si>
    <t xml:space="preserve">у тому числі : </t>
  </si>
  <si>
    <t>1517323</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</si>
  <si>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</si>
  <si>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</si>
  <si>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</si>
  <si>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</si>
  <si>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</si>
  <si>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</si>
  <si>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</si>
  <si>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 xml:space="preserve">Перерахування     підприємцями     частки      вартості     нестандартної продукції, виготовленої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t>
  </si>
  <si>
    <t>Адміністративні штрафи та інші санкції</t>
  </si>
  <si>
    <t>Інші неподаткові надходження</t>
  </si>
  <si>
    <t>Надходження сум кредиторської та депонентської заборгованості підприємств, організацій та установ, щодо яких минув строк позовної давності</t>
  </si>
  <si>
    <t>Інші надходження до фондів охорони навколишнього природного середовища</t>
  </si>
  <si>
    <t>Відсотки  за користування позиками,  які  надавалися  з місцевих бюджетів</t>
  </si>
  <si>
    <t>Плата за гаранти, надані   Верховною Радою Автономної Республіки Крим та міськими радами</t>
  </si>
  <si>
    <t>Надходження від збору за проведення гастрольних заходів</t>
  </si>
  <si>
    <t>Інші надходження до фондів охорони навколищнього природного середовища</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</si>
  <si>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</si>
  <si>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</si>
  <si>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</si>
  <si>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0813230</t>
  </si>
  <si>
    <t>Код</t>
  </si>
  <si>
    <t>Найменування доходів згідно із бюджетною класифікацією</t>
  </si>
  <si>
    <t>Податкові надходження</t>
  </si>
  <si>
    <t>Податки на доходи, податки на прибуток, податки на збільшення ринкової вартості</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</si>
  <si>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</si>
  <si>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</si>
  <si>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</si>
  <si>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</si>
  <si>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</si>
  <si>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</si>
  <si>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</si>
  <si>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</si>
  <si>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</si>
  <si>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</si>
  <si>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Орендна плата за водні обʼєкти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</si>
  <si>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розміщення на них інших обʼєктів нерухомого майна, що перебувають у приватній власності фізичних або юридичних осіб</t>
  </si>
  <si>
    <t>Субвенція з державного бюджету місцевим бюджетам на придбання вагонів для комунального електротранспорту (тролейбусів і трамваїв)</t>
  </si>
  <si>
    <t>Податок на доходи фізичних осіб від продажу нерухомого майна та надання нерухомості в оренду (суборенду), житловий найм (піднайм)</t>
  </si>
  <si>
    <t>Податок на доходи фізичних осіб від продажу рухомого майна та надання рухомого майна в оренду (суборенду)</t>
  </si>
  <si>
    <t>Додаткова дотація з державного бюджету місцевим бюджетам на поліпшення умов оплати праці медичних працівників, які надають медичну допомогу хворим на заразну та активну форми туберкульозу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</si>
  <si>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</si>
  <si>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</si>
  <si>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</si>
  <si>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</si>
  <si>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</si>
  <si>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</si>
  <si>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</si>
  <si>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</si>
  <si>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</si>
  <si>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</si>
  <si>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</si>
  <si>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</si>
  <si>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</si>
  <si>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</si>
  <si>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</si>
  <si>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</si>
  <si>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</si>
  <si>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</si>
  <si>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</si>
  <si>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</si>
  <si>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</si>
  <si>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</si>
  <si>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</si>
  <si>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</si>
  <si>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</si>
  <si>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</si>
  <si>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</si>
  <si>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</si>
  <si>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</si>
  <si>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</si>
  <si>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</si>
  <si>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0711110</t>
  </si>
  <si>
    <t>0942</t>
  </si>
  <si>
    <t xml:space="preserve">0941 </t>
  </si>
  <si>
    <t>0711101</t>
  </si>
  <si>
    <t>0711102</t>
  </si>
  <si>
    <t>Утримання та забезпечення діяльності центрів соціальних служб</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</si>
  <si>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</si>
  <si>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Централізовані заходи з лікування хворих на цукровий та нецукровий діабет</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</si>
  <si>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</si>
  <si>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</si>
  <si>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</si>
  <si>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</si>
  <si>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</si>
  <si>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</si>
  <si>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</si>
  <si>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</si>
  <si>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</si>
  <si>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</si>
  <si>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</si>
  <si>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</si>
  <si>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</si>
  <si>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</si>
  <si>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</si>
  <si>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Зміни обсягів готівкових коштів</t>
  </si>
  <si>
    <t>Забезпечення підготовки спортсменів  школами вищої спортивної майстерності</t>
  </si>
  <si>
    <t>Утримання та фінансова підтримка  спортивних споруд</t>
  </si>
  <si>
    <t>0734 (080204, 080205)</t>
  </si>
  <si>
    <t>2040</t>
  </si>
  <si>
    <t>1113241</t>
  </si>
  <si>
    <t>Департамент комунікацій та внутрішньої політики</t>
  </si>
  <si>
    <t>Відсотки  за користування позиками,  які  надавалися  з  місцевих бюджетів</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</si>
  <si>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</si>
  <si>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Cубвенція з державного бюджету місцевим бюджетам на розвиток системи екстреної медичної допомоги</t>
  </si>
  <si>
    <t>Субвенція з державного бюджету місцевим бюджетам на реалізацію заходів, спрямованих на розвиток системи охорони здоров'я у сільський місцевості</t>
  </si>
  <si>
    <t>Субвенція з державного бюджету місцевим бюджетам на придбання ангіографічного обладнання</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</si>
  <si>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</si>
  <si>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</si>
  <si>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</si>
  <si>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</si>
  <si>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</si>
  <si>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</si>
  <si>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</si>
  <si>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</si>
  <si>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</si>
  <si>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</si>
  <si>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</si>
  <si>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</si>
  <si>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8230</t>
  </si>
  <si>
    <t xml:space="preserve">0320 </t>
  </si>
  <si>
    <t>Податок з доходів фізичних осіб - працівників закордонних дипломатичних установ України з фонду оплати праці в національній валюті</t>
  </si>
  <si>
    <t>Податок на доходи фізичних осіб від інших видів діяльності</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</si>
  <si>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</si>
  <si>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</si>
  <si>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</si>
  <si>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</si>
  <si>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</si>
  <si>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</si>
  <si>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</si>
  <si>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</si>
  <si>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</si>
  <si>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розвитку,за рахунок освітньої субвенції</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</si>
  <si>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освітньої субвенції</t>
  </si>
  <si>
    <t>Надання загальної середньої освіти спеціалізованими закладами загальної середньої освіти  за рахунок освітньої субвенції</t>
  </si>
  <si>
    <t>Рентна плата за спеціальне використання води без її вилучення з водних об'єктів для потреб гідроенергетики</t>
  </si>
  <si>
    <t>Рентна плата за користування надрами загальнодержавного значення</t>
  </si>
  <si>
    <t>Рентна плата за користування надрами для видобування інших корисних копалин загальнодержавного значення</t>
  </si>
  <si>
    <t>0180 (250324)</t>
  </si>
  <si>
    <t>0813200</t>
  </si>
  <si>
    <t>3200</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</si>
  <si>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</si>
  <si>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</si>
  <si>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</si>
  <si>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 xml:space="preserve">до розпорядження начальника </t>
  </si>
  <si>
    <t>до розпорядження начальника</t>
  </si>
  <si>
    <t>Надходження від приватизації державного майна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</si>
  <si>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</si>
  <si>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</si>
  <si>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</si>
  <si>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</si>
  <si>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</si>
  <si>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</si>
  <si>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</si>
  <si>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</si>
  <si>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</si>
  <si>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</si>
  <si>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</si>
  <si>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</si>
  <si>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</si>
  <si>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</si>
  <si>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</si>
  <si>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</si>
  <si>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t>
  </si>
  <si>
    <t>"Розвиток первинної медико-санітарної допомоги на засадах сімейної медицини до 2010 року"</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</si>
  <si>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</si>
  <si>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</si>
  <si>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</si>
  <si>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</si>
  <si>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</si>
  <si>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Повернення коштів з депозитів або пред'явлення цінних паперів</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</si>
  <si>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</si>
  <si>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</si>
  <si>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</si>
  <si>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</si>
  <si>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Запозичення</t>
  </si>
  <si>
    <t>0180 (250380)</t>
  </si>
  <si>
    <t>0490 (150101)</t>
  </si>
  <si>
    <t>0511 (200200)</t>
  </si>
  <si>
    <t>0829 (150201)</t>
  </si>
  <si>
    <t>0421 (160903)</t>
  </si>
  <si>
    <t>0520 (200600)</t>
  </si>
  <si>
    <t>0511 (240601)</t>
  </si>
  <si>
    <t>0456 (170703)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</si>
  <si>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</si>
  <si>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</si>
  <si>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</si>
  <si>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</si>
  <si>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</si>
  <si>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</si>
  <si>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</si>
  <si>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</si>
  <si>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</si>
  <si>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0822 (110103)</t>
  </si>
  <si>
    <t>0824 (110202)</t>
  </si>
  <si>
    <t>0829 (110502)</t>
  </si>
  <si>
    <t>0421 (160904)</t>
  </si>
  <si>
    <t>0133 (250102)</t>
  </si>
  <si>
    <t>0180 (250326)</t>
  </si>
  <si>
    <t>0180 (250328)</t>
  </si>
  <si>
    <t>0180 (250330)</t>
  </si>
  <si>
    <t>виконання заходів (підтримку сільських аматорських колективів-150 тис.грн.)</t>
  </si>
  <si>
    <t>090412</t>
  </si>
  <si>
    <t>Одержано</t>
  </si>
  <si>
    <t>Повернено</t>
  </si>
  <si>
    <t>12</t>
  </si>
  <si>
    <t>1216012</t>
  </si>
  <si>
    <t>1216040</t>
  </si>
  <si>
    <t>1600000</t>
  </si>
  <si>
    <t>2800000</t>
  </si>
  <si>
    <t>28</t>
  </si>
  <si>
    <t>0810 (130202)</t>
  </si>
  <si>
    <t>Фінансування бюджету за типом боргового зобов'язання</t>
  </si>
  <si>
    <t>1090 (091106)</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</si>
  <si>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</si>
  <si>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у т.ч. бюджет розвитку</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</si>
  <si>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</si>
  <si>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</si>
  <si>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</si>
  <si>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</si>
  <si>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</si>
  <si>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</si>
  <si>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</si>
  <si>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</si>
  <si>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</si>
  <si>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</si>
  <si>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</si>
  <si>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</si>
  <si>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</si>
  <si>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</si>
  <si>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</si>
  <si>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</si>
  <si>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</si>
  <si>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</si>
  <si>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</si>
  <si>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0763 (081002)</t>
  </si>
  <si>
    <t>0731 (080101)</t>
  </si>
  <si>
    <t>2010</t>
  </si>
  <si>
    <t>Багатопрофільна стаціонарна медична допомога населенню</t>
  </si>
  <si>
    <t>2030</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</si>
  <si>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</si>
  <si>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</si>
  <si>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</si>
  <si>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</si>
  <si>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070602</t>
  </si>
  <si>
    <t>0800000</t>
  </si>
  <si>
    <t>Позики, надані постачальниками</t>
  </si>
  <si>
    <t>з них на заходи з енергозбереження для бюджетних установ</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</si>
  <si>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</si>
  <si>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Довгострокові зобов'язання</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</si>
  <si>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</si>
  <si>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</si>
  <si>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</si>
  <si>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</si>
  <si>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</si>
  <si>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</si>
  <si>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</si>
  <si>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</si>
  <si>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</si>
  <si>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</si>
  <si>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</si>
  <si>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Рентна плата за користування надрами для видобування нафти</t>
  </si>
  <si>
    <t>Рентна плата за користування надрами для видобування природного газу</t>
  </si>
  <si>
    <t>Плата за землю</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</si>
  <si>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</si>
  <si>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</si>
  <si>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</si>
  <si>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</si>
  <si>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Плата за використання інших природних ресурсів</t>
  </si>
  <si>
    <t>Плата за спеціальне використання диких тварин</t>
  </si>
  <si>
    <t>Надходження сум реструктуризованої заборгованості зі сплати платежів за використання інших природних ресурсів</t>
  </si>
  <si>
    <t>Інші податки та збори</t>
  </si>
  <si>
    <t>Екологічний податок</t>
  </si>
  <si>
    <t>Позики, надані органами управління іноземних держав</t>
  </si>
  <si>
    <t>Позики, надані іноземними комерційними банками</t>
  </si>
  <si>
    <t>Надходження від сплати збору за забруднення навколишнього природного середовища фізичними особами </t>
  </si>
  <si>
    <t xml:space="preserve">Цільові фонди, утворені органами    місцевого    самоврядування    </t>
  </si>
  <si>
    <t>Відрахування 10 відсотків вартості питної води суб"єктам підприємницької діяльності, які здійснюють реалізацію питної води через системи централізованого постачання з відхиленням від вимог діючих стандартів</t>
  </si>
  <si>
    <t>Обсяг доходів загального фонду, що враховуються при визначенні міжбюджетних трансфертів, - всього</t>
  </si>
  <si>
    <t>Обсяг доходів загального фонду, що не враховуються при визначенні трансфертів, - всього</t>
  </si>
  <si>
    <t xml:space="preserve">                                                                                                                                                                                                                                                               </t>
  </si>
  <si>
    <t>Усього доходів (без урахування міжбюджетних трансфертів)</t>
  </si>
  <si>
    <t xml:space="preserve">Офіційні трансферти </t>
  </si>
  <si>
    <t>Від органів державного управління</t>
  </si>
  <si>
    <t xml:space="preserve"> Повернення коштів з депозитів або пред"явлення цінних паперів</t>
  </si>
  <si>
    <t>Заходи з енергозбереження</t>
  </si>
  <si>
    <t>Коригування</t>
  </si>
  <si>
    <t>Субвенція з державного бюджету місцевим бюджетам на заходи щодо погашення заборгованості громадян за житлово-комунальні послуги та енергоносії в рахунок часткової компенсації втрат від знецінення грошових заощаджень</t>
  </si>
  <si>
    <t xml:space="preserve"> -  з Городоцького районного бюджету на забезпечення функціонування відділення реабілітації Львівської обласної клінічної лікарні, утвореної на базі Великолюбінської міської лікарні.</t>
  </si>
  <si>
    <t>Разом доходів</t>
  </si>
  <si>
    <t>Б.Петрушак</t>
  </si>
  <si>
    <t>ВИДАТКИ</t>
  </si>
  <si>
    <t xml:space="preserve">Фінансування бюджету за типом кредитора </t>
  </si>
  <si>
    <t xml:space="preserve">РАЗОМ </t>
  </si>
  <si>
    <r>
      <t xml:space="preserve">Податок на прибуток підприємств </t>
    </r>
    <r>
      <rPr>
        <sz val="11"/>
        <rFont val="Times New Roman"/>
        <family val="1"/>
        <charset val="204"/>
      </rPr>
      <t>та фінансових установ</t>
    </r>
    <r>
      <rPr>
        <sz val="11"/>
        <rFont val="Times New Roman"/>
        <family val="1"/>
      </rPr>
      <t xml:space="preserve"> комунальної власності</t>
    </r>
  </si>
  <si>
    <t>Податок на доходи фізичних осіб від отриманого платником доходу внаслідок прийняття ним у спадщину майна, коштів, майнових чи немайнових прав</t>
  </si>
  <si>
    <t>Податок на доходи фізичних осіб-шахтарів</t>
  </si>
  <si>
    <t>Фіксований податок на доходи фізичних осіб від зайняття підприємницькою діяльністю </t>
  </si>
  <si>
    <t>Податок на прибуток підприємств</t>
  </si>
  <si>
    <t>Податок на прибуток підприємств і організацій, що перебувають у державній   власності   (для   платників,   що   сплачують   податок   за місцезнаходженням у м. Києві)</t>
  </si>
  <si>
    <t>X</t>
  </si>
  <si>
    <t>Податок на прибуток підприємств, створених за участю іноземних інвесторів</t>
  </si>
  <si>
    <t>Податок на прибуток іноземних юридичних осіб</t>
  </si>
  <si>
    <t>Податок на прибуток банківських організацій, включаючи філіали аналогічних організацій, розташованих на території України</t>
  </si>
  <si>
    <t>Екологічний податок, який справляеться за викиди в атмосферне повітря забруднюючих речовин стаціонарними джерелами забруднення (за винятком викидів в атмосферне повтря двоокису вуглецю)</t>
  </si>
  <si>
    <t>Надходження від скидів забруднюючих речовин безпосередньо у водні об'єкти</t>
  </si>
  <si>
    <t>Субвенція з державного бюджету для забезпечення спеціальним обладнанням навчальних закладів для дітей, які потребують корекції фізичного та (або) розумового розвитку</t>
  </si>
  <si>
    <t>Субвенція з державного бюджету на здійснення заходів по передачі житлового фонду та об"єктів соціально-культурної сфери Міністерства оборони України у комунальну власність</t>
  </si>
  <si>
    <t>Субвенція з державного бюджету місцевим бюджетам на придбання шкільних автобусів для перевезення дітей, що проживають у сільській місцевості</t>
  </si>
  <si>
    <t>Власні надходження бюджетних установ</t>
  </si>
  <si>
    <t>Надходження від плати за послуги, що надаються бюджетними установами згідно із законодавством</t>
  </si>
  <si>
    <t>Плата за послуги, що надаються бюджетними установами згідно з їх основною діяльністю</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</si>
  <si>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</si>
  <si>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</si>
  <si>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</si>
  <si>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</si>
  <si>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</si>
  <si>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</si>
  <si>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</si>
  <si>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</si>
  <si>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</si>
  <si>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</si>
  <si>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</si>
  <si>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</si>
  <si>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</si>
  <si>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Середньострокові зобов'язання</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</si>
  <si>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</si>
  <si>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0512 (240602)</t>
  </si>
  <si>
    <t>з них на: реалізацію програми "Назустріч інвесторам"</t>
  </si>
  <si>
    <t>1070 (170302)</t>
  </si>
  <si>
    <t>Погашення</t>
  </si>
  <si>
    <t>Внутрішні зобов'язання</t>
  </si>
  <si>
    <t>Зовнішні зобов'язання</t>
  </si>
  <si>
    <t>Фінансування за активними операціями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</si>
  <si>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</si>
  <si>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І чи ІІ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t>
  </si>
  <si>
    <t>0913112</t>
  </si>
  <si>
    <t>0917300</t>
  </si>
  <si>
    <t>0919250</t>
  </si>
  <si>
    <t>1200000</t>
  </si>
  <si>
    <t>заходи організацій депортованих українців</t>
  </si>
  <si>
    <t>Управління туризму та курортів</t>
  </si>
  <si>
    <t>24</t>
  </si>
  <si>
    <t>5021</t>
  </si>
  <si>
    <t>фінансування програми розроблення містобудівної документації у Львівській області</t>
  </si>
  <si>
    <t>Реалізація програм у галузі лісового господарства і мисливства</t>
  </si>
  <si>
    <t>7110</t>
  </si>
  <si>
    <t>Переоцінка вартості в національній валюті</t>
  </si>
  <si>
    <t>Зміна обсягів вимог до інших фінансових установ, що використовуються для управління ліквідністю</t>
  </si>
  <si>
    <t>0810 (130107)</t>
  </si>
  <si>
    <t>0810 (130114)</t>
  </si>
  <si>
    <t>0810 (130115)</t>
  </si>
  <si>
    <t>0810 (130203)</t>
  </si>
  <si>
    <t>Податок на доходи фізичних осіб - військовослужбовців та осіб рядового і начальницького складу</t>
  </si>
  <si>
    <t>Податок на доходи фізичних осіб від оподаткування пенсійних виплат або щомісячного довічного грошового утримання, що сплачується (перераховується) згідно з Податковим кодексом України</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</si>
  <si>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</si>
  <si>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</si>
  <si>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Субвенція з державного бюджету місцевим бюджетам на збереження історичної забудови міст, об"єктів історико-культурної спадщини, впорядкування історичних населених місць України</t>
  </si>
  <si>
    <t>Субвенція з державного бюджету місцевим бюджетам на соціально-економічний розвиток регіонів, виконання заходів з упередження аварій  та запобігання техногенням катастрофам у житлово-комунальному господарстві та на інших  аварійних об"єктах комунальної вла</t>
  </si>
  <si>
    <t>Субвенція з державного бюджету місцевим бюджетам  на здійснення заходів щодо соціально-економічного розвитку регіонів за напрямом, які закріплені за Міністерством регіонального розвитку та будівництва  України</t>
  </si>
  <si>
    <t>Субвенція з державного бюджету місцевим бюджтам на придбання ангіографічного обладнання</t>
  </si>
  <si>
    <t>Встановлення телефонів особам з інвалідністю І і ІІ груп</t>
  </si>
  <si>
    <t>з них на придбання автобуса для театру ім. Ю. Дрогобича</t>
  </si>
  <si>
    <t>виплату  компенсації реабілітованим</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</si>
  <si>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</si>
  <si>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</si>
  <si>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</si>
  <si>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</si>
  <si>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</si>
  <si>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</si>
  <si>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</si>
  <si>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</si>
  <si>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</si>
  <si>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</si>
  <si>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</si>
  <si>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</si>
  <si>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</si>
  <si>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Авансові внески з податку на прибуток банківських організацій, включаючи філіали аналогічних організацій, розташованих на території України</t>
  </si>
  <si>
    <t>Надходження від здійснення торгівлі на митній території України паливом власного виробництва та/або виробленим з давальницької сировини податковими агентами</t>
  </si>
  <si>
    <t>Надходження від ввезення палива на митну територію України податковими агентами</t>
  </si>
  <si>
    <t>0810 (130204)</t>
  </si>
  <si>
    <t>0810 (130205)</t>
  </si>
  <si>
    <t>0733 (080203)</t>
  </si>
  <si>
    <t>1617693</t>
  </si>
  <si>
    <t>пільгове медичне обслуговування громадян, які постраждали внаслідок Чорнобильської катастрофи</t>
  </si>
  <si>
    <t>Плата за ліцензії на право роздрібної торгівлі алкогольними напоями, тютюновими виробами та рідинами, що використовуються в електронних сигаретах</t>
  </si>
  <si>
    <t>Плата за ліцензії та сертифікати, що сплачуються ліцензіатами за місцем здійснення діяльності</t>
  </si>
  <si>
    <t>Плата за ліцензії на право оптової торгівлі пальним</t>
  </si>
  <si>
    <t>0813090</t>
  </si>
  <si>
    <t>0813101</t>
  </si>
  <si>
    <t>1014010</t>
  </si>
  <si>
    <t>1014000</t>
  </si>
  <si>
    <t>4000</t>
  </si>
  <si>
    <t>0820 (110000)</t>
  </si>
  <si>
    <t>Утримання установ культури</t>
  </si>
  <si>
    <t>Короткострокові зобов'язання та векселі</t>
  </si>
  <si>
    <t>Інші зобов'язання</t>
  </si>
  <si>
    <t>виплата обласної премії імені Героя України Степана Бандери</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</si>
  <si>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</si>
  <si>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</si>
  <si>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</si>
  <si>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</si>
  <si>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Фінансування за рахунок коштів єдиного казначейського рахунку</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</si>
  <si>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</si>
  <si>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</si>
  <si>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</si>
  <si>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</si>
  <si>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</si>
  <si>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</si>
  <si>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</si>
  <si>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Інші заходи у сфері звʼязку, телекомунікації та інформатики</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</si>
  <si>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</si>
  <si>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Інші заходи, повʼязані з економічною діяльністю</t>
  </si>
  <si>
    <t>Управління транспорту та звʼязку</t>
  </si>
  <si>
    <t>Надання фінансової підтримки громадським обʼєднанням ветеранів і осіб з інвалідністю, діяльність яких має соціальну спрямованість</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</si>
  <si>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</si>
  <si>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Повернення коштів з депозитів або пред"явлення цінних паперів</t>
  </si>
  <si>
    <t>виплату стипендій обдарованим спортсменам Львівщини</t>
  </si>
  <si>
    <t xml:space="preserve"> ____________ №_________</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</si>
  <si>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</si>
  <si>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</si>
  <si>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</si>
  <si>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</si>
  <si>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</si>
  <si>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</si>
  <si>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</si>
  <si>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</si>
  <si>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r>
      <t>Плата за  придбання  торгових патентів</t>
    </r>
    <r>
      <rPr>
        <i/>
        <sz val="10"/>
        <rFont val="Times New Roman"/>
        <family val="1"/>
      </rPr>
      <t xml:space="preserve">  </t>
    </r>
    <r>
      <rPr>
        <sz val="10"/>
        <rFont val="Times New Roman"/>
        <family val="1"/>
      </rPr>
      <t>пунктами  продажунафтопродуктів(автозапрвними станціями, заправними пунктами)</t>
    </r>
  </si>
  <si>
    <r>
      <t>Частина чистого прибутку (доходу) державних або комунальних унітарних підприємств та їх об</t>
    </r>
    <r>
      <rPr>
        <b/>
        <sz val="11"/>
        <rFont val="Arial"/>
        <family val="2"/>
        <charset val="204"/>
      </rPr>
      <t>҆</t>
    </r>
    <r>
      <rPr>
        <b/>
        <sz val="11"/>
        <rFont val="Times New Roman"/>
        <family val="1"/>
        <charset val="204"/>
      </rPr>
      <t>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r>
  </si>
  <si>
    <t>Додаткова дотація з державного бюджету місцевим бюджетам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</si>
  <si>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</si>
  <si>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t>
  </si>
  <si>
    <t>Субвенція з державного бюджету місцевим бюджетам на здійснення підтримки окремих закладів та заходів у системі охорони здоров'я</t>
  </si>
  <si>
    <t>Субвенція з державного бюджету місцевим бюджетам на комп"ютеризацію та інформатизацію загальносовітніх навчальних закладів районів</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</si>
  <si>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</si>
  <si>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0540</t>
  </si>
  <si>
    <t>Забезпечення діяльності палаців і будинків культури, клубів, центрів дозвілля та інших клубних закладів</t>
  </si>
  <si>
    <t>Різниця між вартісною оцінкою вищезазначених статей і ціною при погашенні зобов"язань</t>
  </si>
  <si>
    <t>Зміни обсягів депозитів і цінних паперів, що використовуються для управління ліквідністю</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</si>
  <si>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</si>
  <si>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реалізацію обласної програми "Молодь Львівщини" на 2016-2020 роки</t>
  </si>
  <si>
    <t xml:space="preserve"> програм у галузі сільського господарства</t>
  </si>
  <si>
    <t>з них:</t>
  </si>
  <si>
    <t>0819210</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</si>
  <si>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</si>
  <si>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</si>
  <si>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</si>
  <si>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</si>
  <si>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</si>
  <si>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</si>
  <si>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</si>
  <si>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</si>
  <si>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</si>
  <si>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</si>
  <si>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</si>
  <si>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</si>
  <si>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</si>
  <si>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</si>
  <si>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</si>
  <si>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</si>
  <si>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</si>
  <si>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</si>
  <si>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Членські внески до асоціацій органів місцевого самоврядування</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</si>
  <si>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</si>
  <si>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t>
  </si>
  <si>
    <t>Субвенція з державного бюджету обласному бюджету Львівської області на погашення кредиторської заборгованості, що утворилась за придбане у 2012 році медичне обладнання (мамогрфічне, рентгенологічне та апарати ультразвукової діагностики) вітчизняного виробництва</t>
  </si>
  <si>
    <t>Надходження від орендної плати за користування цілісним майновим комплексом та іншим державним майном</t>
  </si>
  <si>
    <t>Надходження від орендної плати за користування цілісним майновим комплексом та іншим майном що перебуває в комунальній власності</t>
  </si>
  <si>
    <t>Плата за надані в оренду ставки, що знаходяться в басейнах річок загальнодержавного значення</t>
  </si>
  <si>
    <t>Державне мито</t>
  </si>
  <si>
    <t>Надходження від штрафів та фінансових санкцій</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</si>
  <si>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</si>
  <si>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</si>
  <si>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</si>
  <si>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</si>
  <si>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</si>
  <si>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</si>
  <si>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</si>
  <si>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</si>
  <si>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</si>
  <si>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</si>
  <si>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</si>
  <si>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</si>
  <si>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</si>
  <si>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</si>
  <si>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</si>
  <si>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</si>
  <si>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Забезпечення діяльності музеїв і виставок</t>
  </si>
  <si>
    <t>4050</t>
  </si>
  <si>
    <t>забезпечення ЗНЗ мультимедійними комплексами</t>
  </si>
  <si>
    <t>Позики нефінансового приватного сектора</t>
  </si>
  <si>
    <t>розвиток профільної освіти у школах Яворівського району</t>
  </si>
  <si>
    <t>забезпечення шкіл сприяння здоров"ю, шкіл сателітів та новобудов спортивним інвентарем, обладнанням для спортзалів та  спортмайданчиків</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</si>
  <si>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</si>
  <si>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</si>
  <si>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</si>
  <si>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</si>
  <si>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</si>
  <si>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Надходження    дивідендів,    нарахованих    на    акції    (частки,    паї) господарських товариств, що є у власності відповідної територіальної громади</t>
  </si>
  <si>
    <t>0513 (240603)</t>
  </si>
  <si>
    <t>2318420</t>
  </si>
  <si>
    <t>2717150</t>
  </si>
  <si>
    <t>2717320</t>
  </si>
  <si>
    <t>7320</t>
  </si>
  <si>
    <t>1010 (091303)</t>
  </si>
  <si>
    <t>1010 (091304)</t>
  </si>
  <si>
    <t>1040 (090802)</t>
  </si>
  <si>
    <t>0180 (250376)</t>
  </si>
  <si>
    <t>заходи відділення Національного олімпійського комітету у Львівській області</t>
  </si>
  <si>
    <t>13</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</si>
  <si>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</si>
  <si>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</si>
  <si>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</si>
  <si>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</si>
  <si>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</si>
  <si>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</si>
  <si>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</si>
  <si>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</si>
  <si>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</si>
  <si>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</si>
  <si>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</si>
  <si>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</si>
  <si>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Плата за користування надрами місцевого значення </t>
  </si>
  <si>
    <t>Податок на прибуток приватних підприємств, який сплачують інші платники</t>
  </si>
  <si>
    <t>Плата за оренду майна бюджетних установ, що здійснюється відповідно до Закону України "Про оренду державного та комунального майна"</t>
  </si>
  <si>
    <t>у тому числі:на реалізацію програм в галузі правоохоронної діяльності та забезпечення безпеки державного кордону в межах Львівської області</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</si>
  <si>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</si>
  <si>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Додаткова дотація з державного бюджету на покращення надання соціальних послуг найуразливішим верствам населення</t>
  </si>
  <si>
    <t>Додаткова дотація з державного бюджету на оплату праці працівників бюджетних установ</t>
  </si>
  <si>
    <t>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t>
  </si>
  <si>
    <t>Додаткова дотація з державного бюджету на підвищення рівня матеріального забезпечення інвалідів І чи ІІ групи внаслідок психічного розладу</t>
  </si>
  <si>
    <t>Субвенція з державного бюджету  на розвиток інфраструктури регіонів</t>
  </si>
  <si>
    <t xml:space="preserve">Субвенції з інших областей на утримання об"єктів спільного користування чи ліквідацію негативних наслідків діяльності об"єктів спільного користування </t>
  </si>
  <si>
    <t xml:space="preserve">Субвенція з інших бюджетів на виконання інвестиційних проектів </t>
  </si>
  <si>
    <t xml:space="preserve">Субвенція з державного бюджету місцевим бюджетам на будівництво і придбання житла війсковослужбовцям та особам рядового і начальницького складу, звільненим у запас або відставку за станом здоров"я, віком, вислугу років та у зв"язку зі скороченням штатів, </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</si>
  <si>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</si>
  <si>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</si>
  <si>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</si>
  <si>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</si>
  <si>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</si>
  <si>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</si>
  <si>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</si>
  <si>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Субвенція з державного бюджету місцевим бюджетам на облаштування закладів, які надають соціальні послуги дітям та молоді</t>
  </si>
  <si>
    <t>Субвенція з державного бюджету на інформатизацію та комп"ютеризацію загальноосвітніх навчальних закладів та забезпечення їх сучасними  технічними засобами навчання з природничо-математичних і технічних дисциплін</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</si>
  <si>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</si>
  <si>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</si>
  <si>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</si>
  <si>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</si>
  <si>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</si>
  <si>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</si>
  <si>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</si>
  <si>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</si>
  <si>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</si>
  <si>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</si>
  <si>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</si>
  <si>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</si>
  <si>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</si>
  <si>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</si>
  <si>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</si>
  <si>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</si>
  <si>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в тому числі : часткова компенсація сільськогосподарським товаровиробникам вартості придбання дизельного пального</t>
  </si>
  <si>
    <t>0611050</t>
  </si>
  <si>
    <t>Інші заходи у сфері соціального захисту і соціального забезпечення</t>
  </si>
  <si>
    <t>1014081</t>
  </si>
  <si>
    <t>4081</t>
  </si>
  <si>
    <t>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</si>
  <si>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</si>
  <si>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</si>
  <si>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</si>
  <si>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</si>
  <si>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</si>
  <si>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</si>
  <si>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</si>
  <si>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</si>
  <si>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</si>
  <si>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</si>
  <si>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5062</t>
  </si>
  <si>
    <t>5061</t>
  </si>
  <si>
    <t>5053</t>
  </si>
  <si>
    <t>Інше внутрішнє фінансування</t>
  </si>
  <si>
    <t>Позики інших фінансових установ</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</si>
  <si>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</si>
  <si>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</si>
  <si>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</si>
  <si>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</si>
  <si>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</si>
  <si>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Позикинефінансових державних підприємств</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</si>
  <si>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</si>
  <si>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</si>
  <si>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</si>
  <si>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Субвенція з місцевого бюджету на виконання інвестиційних проектів,</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</si>
  <si>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</si>
  <si>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проведення виборів депутатів місцевих рад та сільських, селищних, міських голів </t>
  </si>
  <si>
    <t xml:space="preserve">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 </t>
  </si>
  <si>
    <t>Субвенція з державного бюджету місцевим бюджетам на погашення заборгованості з різниці в тарифах на теплову енергію, що вироблялася, транспортувалася та постачалася населенню, яка виникла в зв'язку з невідповідністю фактичної вартості теплової енергії тар</t>
  </si>
  <si>
    <t>Разом  коштів,  отриманих  з усіх джерел фінансування бюджету за типом боргового зобов'язання</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</si>
  <si>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</si>
  <si>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</si>
  <si>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</si>
  <si>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</si>
  <si>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</si>
  <si>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</si>
  <si>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</si>
  <si>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</si>
  <si>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</si>
  <si>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Додаток  1</t>
  </si>
  <si>
    <t>обласної військової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</si>
  <si>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</si>
  <si>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</si>
  <si>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</si>
  <si>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</si>
  <si>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</si>
  <si>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</si>
  <si>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</si>
  <si>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</si>
  <si>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</si>
  <si>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</si>
  <si>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</si>
  <si>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0813050</t>
  </si>
  <si>
    <t>0813070</t>
  </si>
  <si>
    <t>0813080</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</si>
  <si>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</si>
  <si>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</si>
  <si>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</si>
  <si>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</si>
  <si>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</si>
  <si>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</si>
  <si>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</si>
  <si>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</si>
  <si>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</si>
  <si>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</si>
  <si>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</si>
  <si>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</si>
  <si>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</si>
  <si>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0460</t>
  </si>
  <si>
    <t>0717530</t>
  </si>
  <si>
    <t>Інша економічна діяльність</t>
  </si>
  <si>
    <t>0133 (250406)</t>
  </si>
  <si>
    <t>Позики, одержані з державних фондів</t>
  </si>
  <si>
    <t>Субвенція з державного бюджету місцевим бюджетам на будівництво газопроводів-відводів та газифікацію населених пунктів, у першу чергу сільських</t>
  </si>
  <si>
    <t>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t>
  </si>
  <si>
    <t xml:space="preserve">Разом  коштів,  отриманих  з усіх джерел фінансування бюджету за типом кредитора </t>
  </si>
  <si>
    <t>з них на: реалізацію Комплексної програми соціальної підтримки окремих категорій громадян</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</si>
  <si>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</si>
  <si>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</si>
  <si>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</si>
  <si>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</si>
  <si>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</si>
  <si>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</si>
  <si>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</si>
  <si>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</si>
  <si>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</si>
  <si>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</si>
  <si>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</si>
  <si>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</si>
  <si>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</si>
  <si>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</si>
  <si>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</si>
  <si>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Фінансування за рахунок залишків коштів на рахунках бюджетних установ</t>
  </si>
  <si>
    <t>На початок періоду</t>
  </si>
  <si>
    <t>Розміщення коштів на депозитах або придбання цінних паперів</t>
  </si>
  <si>
    <t xml:space="preserve">Керівник секретаріату </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</si>
  <si>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</si>
  <si>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</si>
  <si>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</si>
  <si>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</si>
  <si>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</si>
  <si>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</si>
  <si>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</si>
  <si>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</si>
  <si>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Податок на доходи фізичних осіб, що сплачується фізичними особами за результатами річного декларування</t>
  </si>
  <si>
    <t>Податок на доходи фізичних осіб у вигляді виграшів або призів, отриманих внаслідок проведення конкурсів та інших розіграшів, виграшів в азартні ігри</t>
  </si>
  <si>
    <t>Надходження сум реструктурованої заборгованості зі сплати податку на доходи фізичних осіб</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</si>
  <si>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</si>
  <si>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</si>
  <si>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</si>
  <si>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</si>
  <si>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</si>
  <si>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</si>
  <si>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Фінансування за борговими операціями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</si>
  <si>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</si>
  <si>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</si>
  <si>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</si>
  <si>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</si>
  <si>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</si>
  <si>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</si>
  <si>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 xml:space="preserve">Зміни в додаток 1 до розпорядження начальника обласної військової адміністрації  від 30.11.2022   №651/0/5-22ВА "Про обласний бюджет Львівської області на 2023 рік"                                                                                                                                                                                                                                          "Доходи обласного бюджету на 2023 рік "                               </t>
  </si>
  <si>
    <t>Фінансова підтримка дитячо-юнацьких спортивних шкіл фізкультурно-спортивних товариств</t>
  </si>
  <si>
    <t>1117325</t>
  </si>
  <si>
    <t>7325</t>
  </si>
  <si>
    <t>Будівництво інших об'єктів комунальної власності</t>
  </si>
  <si>
    <t>Різниця між вартісною оцінкою вищезазначених статей і ціною нового випуску зобов"язань</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</si>
  <si>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</si>
  <si>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</si>
  <si>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</si>
  <si>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</si>
  <si>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Фінансування за рахунок позик Національного банку України</t>
  </si>
  <si>
    <t xml:space="preserve">Фінансування за рахунок інших банків </t>
  </si>
  <si>
    <t>Фінансова підтримка на утримання місцевих осередків (рад) всеукраїнських об҆єднань фізкультурно-спортивної спрямованості</t>
  </si>
  <si>
    <t>1011101</t>
  </si>
  <si>
    <t>1011102</t>
  </si>
  <si>
    <t>Фінансування за рахунок позик банківських установ</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</si>
  <si>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</si>
  <si>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</si>
  <si>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</si>
  <si>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</si>
  <si>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</si>
  <si>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</si>
  <si>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</si>
  <si>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Позики, не віднесені до інших категорій</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</si>
  <si>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</si>
  <si>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</si>
  <si>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</si>
  <si>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</si>
  <si>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</si>
  <si>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</si>
  <si>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</si>
  <si>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</si>
  <si>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30000000</t>
  </si>
  <si>
    <t>Доходи від операцій з капіталом</t>
  </si>
  <si>
    <t>31000000</t>
  </si>
  <si>
    <t xml:space="preserve"> Надходження від продажу основного капіталу</t>
  </si>
  <si>
    <t>Надходження коштів від Державного фонду дорогоцінних металів і дорогоцінного каміння</t>
  </si>
  <si>
    <t>Кошти від відчуження майна, що належать Автономній республіці Крим та майна, що перебуває в комунальній власності</t>
  </si>
  <si>
    <t>Надходження від продажу землі і нематеріальних активів</t>
  </si>
  <si>
    <t>Надходження від продажу землі</t>
  </si>
  <si>
    <t>Цільові фонди</t>
  </si>
  <si>
    <t>Збір за забруднення навколишнього природного середовища</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</si>
  <si>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</si>
  <si>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</si>
  <si>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</si>
  <si>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 xml:space="preserve">Плата за державну реєстрацію суб'єктів підприємниької діяльності, об'єднань громадян, асоціацій, інших добровільних об'єднань  органів місцевого самоврядування, статутів територіальних   громад, творчих спілок                                              </t>
  </si>
  <si>
    <t>Плата за ліцензії на виробництво спирту етилового, коньячного і плодового, алкогольних напоїв та тютюнових виробів</t>
  </si>
  <si>
    <t>Плата за ліцензії на право оптової торгівлі спиртом етиловим, спиртом етиловим ректифікованим виноградним, спиртом етиловим ректифікованим плодовим</t>
  </si>
  <si>
    <t>Плата за ліцензії на право експорту, імпорту алкогольними напоями та тютюновими виробами</t>
  </si>
  <si>
    <t>Плата за державну реєстрацію (крім адміністративного збору за проведення державної реєстрації юридичних осіб, фізичних осіб-підприємців та громадських формувань)</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</si>
  <si>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</si>
  <si>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</si>
  <si>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</si>
  <si>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</si>
  <si>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</si>
  <si>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</si>
  <si>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</si>
  <si>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</si>
  <si>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</si>
  <si>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</si>
  <si>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</si>
  <si>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</si>
  <si>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</si>
  <si>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</si>
  <si>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</si>
  <si>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</si>
  <si>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</si>
  <si>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</si>
  <si>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</si>
  <si>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</si>
  <si>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</si>
  <si>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</si>
  <si>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</si>
  <si>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</si>
  <si>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</si>
  <si>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</si>
  <si>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</si>
  <si>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2317670</t>
  </si>
  <si>
    <t>2000000</t>
  </si>
  <si>
    <t>20</t>
  </si>
  <si>
    <t>2019800</t>
  </si>
  <si>
    <t>Управління з питань цифрового розвитку</t>
  </si>
  <si>
    <t>Податок на доходи фізичних осіб, що сплачується податковими агентами, із доходів платника податку інших ніж заробітна плата</t>
  </si>
  <si>
    <t>Субвенція з місцевого бюджету на реалізацію інфраструктурних проектів та розвиток об'єктів соціально-культурної сфери за рахунок залишку коштів відповідної субвенції з державного бюджету, що утворився на початок бюджетного періоду</t>
  </si>
  <si>
    <t>1517380</t>
  </si>
  <si>
    <t>Виконання інвестиційних проектів за рахунок інших субвенцій з державного бюджету</t>
  </si>
  <si>
    <t>1300000</t>
  </si>
  <si>
    <t>3102</t>
  </si>
  <si>
    <t>070701</t>
  </si>
  <si>
    <t>8320</t>
  </si>
  <si>
    <t>8330</t>
  </si>
  <si>
    <t>8340</t>
  </si>
  <si>
    <t>0813131</t>
  </si>
  <si>
    <t>Фінансова підтримка кінематографії</t>
  </si>
  <si>
    <t>Субвенція з державного бюджету місцевим бюджетам на виконання інвестиційних проектів, спрямованих на соціально-економічний розвиток регіонів, заходів з попередження аварій і запобігання техногенним катастрофам у житлово-комунальному господарстві та на інш</t>
  </si>
  <si>
    <t>0821 (110102)</t>
  </si>
  <si>
    <t>Ліквідація іншого забруднення навколишнього природного середовища</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</si>
  <si>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</si>
  <si>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</si>
  <si>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</si>
  <si>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</si>
  <si>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</si>
  <si>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</si>
  <si>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</si>
  <si>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</si>
  <si>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</si>
  <si>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</si>
  <si>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</si>
  <si>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</si>
  <si>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</si>
  <si>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</si>
  <si>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</si>
  <si>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</si>
  <si>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</si>
  <si>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</si>
  <si>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</si>
  <si>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</si>
  <si>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</si>
  <si>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</si>
  <si>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</si>
  <si>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</si>
  <si>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</si>
  <si>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</si>
  <si>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</si>
  <si>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</si>
  <si>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</si>
  <si>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</si>
  <si>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</si>
  <si>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</si>
  <si>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</si>
  <si>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</si>
  <si>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</si>
  <si>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0824</t>
  </si>
  <si>
    <t>1115012</t>
  </si>
  <si>
    <t>1115031</t>
  </si>
  <si>
    <t>1115062</t>
  </si>
  <si>
    <t>1115033</t>
  </si>
  <si>
    <t>1115061</t>
  </si>
  <si>
    <t>1115032</t>
  </si>
  <si>
    <t>1115053</t>
  </si>
  <si>
    <t>1115041</t>
  </si>
  <si>
    <t>1115042</t>
  </si>
  <si>
    <t>1117300</t>
  </si>
  <si>
    <t>1119770</t>
  </si>
  <si>
    <t>0711120</t>
  </si>
  <si>
    <t xml:space="preserve">Зміни в додаток 3 до розпорядження начальника обласної війської адміністрації від 30.11.2022 № 651/0/5-22ВА "Про обласний бюджет Львівської області на 2023 рік"                                                                     "Розподіл видатків обласного бюджету на 2023 рік"  </t>
  </si>
  <si>
    <t>0619310</t>
  </si>
  <si>
    <t>9310</t>
  </si>
  <si>
    <t>Субвенція з місцевого бюджету на здійснення переданих видатків у сфері освіти за рахунок коштів освітньої субвенції</t>
  </si>
  <si>
    <t xml:space="preserve">Освітня субвенція з державного бюджету місцевим бюджетам </t>
  </si>
  <si>
    <t xml:space="preserve">Субвенції з державного бюджету місцевим бюджетам  </t>
  </si>
  <si>
    <t>Додаток 5</t>
  </si>
  <si>
    <t>Додаток 4</t>
  </si>
  <si>
    <t>обласної війскової адміністрації</t>
  </si>
  <si>
    <t>від ____________ №_________</t>
  </si>
  <si>
    <t>Зміни в додаток 5 до розпорядження  начальника обласної військової адміністрації  від 30.11.2022   №651/0/5-22ВА "Про обласний бюджет Львівської області на 2023 рік"   "Міжбюджетні трансферти обласного бюджету на 2023 рік"</t>
  </si>
  <si>
    <t>грн.</t>
  </si>
  <si>
    <t>№ з/п</t>
  </si>
  <si>
    <t>Код бюджету</t>
  </si>
  <si>
    <t>Найменування бюджетів</t>
  </si>
  <si>
    <t>Трансферти з інших бюджетів до :</t>
  </si>
  <si>
    <t>Трансферти іншим бюджетам за загальним фондом</t>
  </si>
  <si>
    <t>Трансферти іншим бюджетам за спеціальним фондом</t>
  </si>
  <si>
    <t>Разом  трансферти з обласного бюджету</t>
  </si>
  <si>
    <t xml:space="preserve">Інша субвенція з місцевого бюджету на:  </t>
  </si>
  <si>
    <t>спеціального фонду бюджету</t>
  </si>
  <si>
    <t>Дотація з місцевого бюджету на</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</si>
  <si>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t>
  </si>
  <si>
    <t>Субвенція з місцевого бюджету на здійснення переданих видатків у сфері освіти за рахунок коштів освітньої субвенції  (оплата праці директорам та педпрацівникам інклюзивно-ресурсних центрів)</t>
  </si>
  <si>
    <t>Субвенція з місцевого бюджету на здійснення переданих видатків у сфері освіти за рахунок коштів освітньої субвенції  (оплата праці директорам та педпрацівникам приватних шкіл)</t>
  </si>
  <si>
    <t xml:space="preserve">Субвенція з місцевого бюджету на злійснення переданих видатків у сфері освіти за рахунок коштів освітньої субвенції </t>
  </si>
  <si>
    <t>Освітня субвенція</t>
  </si>
  <si>
    <t xml:space="preserve"> здійснення переданих видатків з утримання закладів освіти та охорони здоров"я за рахунок відповідної додаткової дотації з державного бюджету</t>
  </si>
  <si>
    <t>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t>
  </si>
  <si>
    <t>Код КДБ 41033900</t>
  </si>
  <si>
    <t>Код КДБ 41035600</t>
  </si>
  <si>
    <t>Код КДБ 41058600</t>
  </si>
  <si>
    <t>Код КДБ 41053400</t>
  </si>
  <si>
    <t>Код ТКВКМБ 9130</t>
  </si>
  <si>
    <t>Код ТКВКМБ 9160</t>
  </si>
  <si>
    <t>Код ТКВКМБ 9110</t>
  </si>
  <si>
    <t>Код ТКВКМБ 9210</t>
  </si>
  <si>
    <t>Код ТКВКМБ 9270</t>
  </si>
  <si>
    <t>Код ТКВКМБ 9310</t>
  </si>
  <si>
    <t>13502000000</t>
  </si>
  <si>
    <t>Бюджет Бісковицької сільської територіальної громади</t>
  </si>
  <si>
    <t>13505000000</t>
  </si>
  <si>
    <t xml:space="preserve">Бюджет Гніздичівської селищної територіальної громади </t>
  </si>
  <si>
    <t>13508000000</t>
  </si>
  <si>
    <t>Бюджет Заболотцівської сільської територіальної громади</t>
  </si>
  <si>
    <t>13511000000</t>
  </si>
  <si>
    <t>Бюджет Новокалинівської міської територіальної громади</t>
  </si>
  <si>
    <t>13514000000</t>
  </si>
  <si>
    <t>Бюджет Тростянецької сільської територіальної громади</t>
  </si>
  <si>
    <t>13516000000</t>
  </si>
  <si>
    <t>Бюджет Ходорівської міської територіальної громади</t>
  </si>
  <si>
    <t>13517000000</t>
  </si>
  <si>
    <t>Бюджет Мостиської міської територіальної громади</t>
  </si>
  <si>
    <t>13518000000</t>
  </si>
  <si>
    <t>Бюджет Судововишнянської міської територіальної громади</t>
  </si>
  <si>
    <t>13520000000</t>
  </si>
  <si>
    <t>Бюджет Давидівської сільської територіальної громади</t>
  </si>
  <si>
    <t>13521000000</t>
  </si>
  <si>
    <t>Бюджет Жовтанецької сільської територіальної громади</t>
  </si>
  <si>
    <t>13522000000</t>
  </si>
  <si>
    <t xml:space="preserve">Бюджет Шегинівської сільської територіальної громади </t>
  </si>
  <si>
    <t>13523000000</t>
  </si>
  <si>
    <t>Бюджет Великолюбінської селищної територіальної громади</t>
  </si>
  <si>
    <t>13525000000</t>
  </si>
  <si>
    <t>Бюджет Розвадівської сільської територіальної громади</t>
  </si>
  <si>
    <t>13527000000</t>
  </si>
  <si>
    <t>Бюджет Підберізцівської сільської територіальної громади</t>
  </si>
  <si>
    <t>13529000000</t>
  </si>
  <si>
    <t>Бюджет Щирецької селищної територіальної громади</t>
  </si>
  <si>
    <t>13530000000</t>
  </si>
  <si>
    <t>Бюджет Рудківської міської територіальної громади</t>
  </si>
  <si>
    <t>13531000000</t>
  </si>
  <si>
    <t>Бюджет Славської селищної територіальної громади</t>
  </si>
  <si>
    <t>13532000000</t>
  </si>
  <si>
    <t>Бюджет Великомостівської міської територіальної громади</t>
  </si>
  <si>
    <t>13535000000</t>
  </si>
  <si>
    <t xml:space="preserve">Бюджет Мурованської сільської територіальної громади </t>
  </si>
  <si>
    <t>Бюджет Бібрської міської територіальної громади</t>
  </si>
  <si>
    <t>Бюджет Зимноводівської сільської територіальної громади</t>
  </si>
  <si>
    <t>Бюджет Лопатинської селищної територіальної громади</t>
  </si>
  <si>
    <t>Бюджет Меденицької селищної територіальної громади</t>
  </si>
  <si>
    <t>Бюджет Радехівської міської територіальної громади</t>
  </si>
  <si>
    <t>13542000000</t>
  </si>
  <si>
    <t>Бюджет Белзької міської територіальної громади</t>
  </si>
  <si>
    <t>13543000000</t>
  </si>
  <si>
    <t>Бюджет Боринської селищної територіальної громади</t>
  </si>
  <si>
    <t>13544000000</t>
  </si>
  <si>
    <t xml:space="preserve">Бюджет Бориславської міської територіальної громади </t>
  </si>
  <si>
    <t>13545000000</t>
  </si>
  <si>
    <t>Бюджет Бродівської міської територіальної громади</t>
  </si>
  <si>
    <t>13546000000</t>
  </si>
  <si>
    <t xml:space="preserve">Бюджет Буської міської територіальної громади </t>
  </si>
  <si>
    <t>13547000000</t>
  </si>
  <si>
    <t xml:space="preserve">Бюджет Глинянської міської територіальної громади </t>
  </si>
  <si>
    <t>13548000000</t>
  </si>
  <si>
    <t xml:space="preserve">Бюджет Городоцької міської територіальної громади </t>
  </si>
  <si>
    <t>13549000000</t>
  </si>
  <si>
    <t>Бюджет Грабовецько-Дулібівської сільської територіальної громади</t>
  </si>
  <si>
    <t>13550000000</t>
  </si>
  <si>
    <t xml:space="preserve">Бюджет Добромильської міської територіальної громади </t>
  </si>
  <si>
    <t>13551000000</t>
  </si>
  <si>
    <t xml:space="preserve">Бюджет Добросинсько-Магерівської сільської територіальної громади </t>
  </si>
  <si>
    <t>13552000000</t>
  </si>
  <si>
    <t xml:space="preserve">Бюджет Добротвірської селищної територіальної громади </t>
  </si>
  <si>
    <t>13553000000</t>
  </si>
  <si>
    <t xml:space="preserve">Бюджет Дрогобицької міської територіальної громади </t>
  </si>
  <si>
    <t>13554000000</t>
  </si>
  <si>
    <t xml:space="preserve">Бюджет Жидачівської міської територіальної громади </t>
  </si>
  <si>
    <t>13555000000</t>
  </si>
  <si>
    <t xml:space="preserve">Бюджет Жовківської міської територіальної громади </t>
  </si>
  <si>
    <t>13556000000</t>
  </si>
  <si>
    <t xml:space="preserve">Бюджет Журавненської селищної територіальної громади </t>
  </si>
  <si>
    <t>13557000000</t>
  </si>
  <si>
    <t xml:space="preserve">Бюджет Золочівської міської територіальної громади </t>
  </si>
  <si>
    <t>13558000000</t>
  </si>
  <si>
    <t>Бюджет Івано-Франківської селищної територіальної громади</t>
  </si>
  <si>
    <t>13559000000</t>
  </si>
  <si>
    <t>Бюджет Козівської сільської територіальної громади</t>
  </si>
  <si>
    <t>13560000000</t>
  </si>
  <si>
    <t xml:space="preserve">Бюджет Комарнівської міської територіальної громади </t>
  </si>
  <si>
    <t>13561000000</t>
  </si>
  <si>
    <t xml:space="preserve">Бюджет Красненської селищної територіальної громади </t>
  </si>
  <si>
    <t>13562000000</t>
  </si>
  <si>
    <t xml:space="preserve">Бюджет Куликівської селищної територіальної громади </t>
  </si>
  <si>
    <t>13564000000</t>
  </si>
  <si>
    <t xml:space="preserve">Бюджет Миколаївської міської територіальної громади </t>
  </si>
  <si>
    <t>13565000000</t>
  </si>
  <si>
    <t>Бюджет Моршинської міської територіальної громади</t>
  </si>
  <si>
    <t>13566000000</t>
  </si>
  <si>
    <t>Бюджет Новороздільської міської територіальної громади</t>
  </si>
  <si>
    <t>13567000000</t>
  </si>
  <si>
    <t>Бюджет Новояворівської міської територіальної громади</t>
  </si>
  <si>
    <t>13568000000</t>
  </si>
  <si>
    <t>Бюджет Новояричівської селищної територіальної громади</t>
  </si>
  <si>
    <t>13569000000</t>
  </si>
  <si>
    <t xml:space="preserve">Бюджет Оброшинської сільської територіальної громади </t>
  </si>
  <si>
    <t>13570000000</t>
  </si>
  <si>
    <t>Бюджет Перемишлянської міської територіальної громади</t>
  </si>
  <si>
    <t>13571000000</t>
  </si>
  <si>
    <t>Бюджет Підкамінської селищної територіальної громади</t>
  </si>
  <si>
    <t>13572000000</t>
  </si>
  <si>
    <t xml:space="preserve">Бюджет Поморянської селищної територіальної громади </t>
  </si>
  <si>
    <t>13573000000</t>
  </si>
  <si>
    <t>Бюджет Пустомитівської міської територіальної громади</t>
  </si>
  <si>
    <t>13574000000</t>
  </si>
  <si>
    <t xml:space="preserve">Бюджет Рава-Руської міської територіальної громади </t>
  </si>
  <si>
    <t>13575000000</t>
  </si>
  <si>
    <t>Бюджет Ралівської сільської територіальної громади</t>
  </si>
  <si>
    <t>13576000000</t>
  </si>
  <si>
    <t>Бюджет Самбірської міської територіальної громади</t>
  </si>
  <si>
    <t>13577000000</t>
  </si>
  <si>
    <t>Бюджет Сколівської міської територіальної громади</t>
  </si>
  <si>
    <t>13578000000</t>
  </si>
  <si>
    <t>Бюджет Сокальської міської територіальної громади</t>
  </si>
  <si>
    <t>13579000000</t>
  </si>
  <si>
    <t xml:space="preserve">Бюджет Сокільницької сільської територіальної громади </t>
  </si>
  <si>
    <t>13580000000</t>
  </si>
  <si>
    <t>Бюджет Старосамбірської міської територіальної громади</t>
  </si>
  <si>
    <t>13581000000</t>
  </si>
  <si>
    <t>Бюджет Стрийської міської територіальної громади</t>
  </si>
  <si>
    <t>13582000000</t>
  </si>
  <si>
    <t>Бюджет Стрілківської сільської територіальної громади</t>
  </si>
  <si>
    <t>13583000000</t>
  </si>
  <si>
    <t xml:space="preserve">Бюджет Східницької селищної територіальної громади </t>
  </si>
  <si>
    <t>13584000000</t>
  </si>
  <si>
    <t xml:space="preserve">Бюджет Трускавецької міської територіальної громади </t>
  </si>
  <si>
    <t>13585000000</t>
  </si>
  <si>
    <t>Бюджет Турківської міської територіальної громади</t>
  </si>
  <si>
    <t>13586000000</t>
  </si>
  <si>
    <t>Бюджет Хирівської міської територіальної громади</t>
  </si>
  <si>
    <t>13588000000</t>
  </si>
  <si>
    <t>Бюджет Яворівської міської територіальної громади</t>
  </si>
  <si>
    <t>Обласний бюджет Львівської області</t>
  </si>
  <si>
    <t>03100000000</t>
  </si>
  <si>
    <t xml:space="preserve"> обласний бюджет Волинської області</t>
  </si>
  <si>
    <t>Керуючий справами обласної ради</t>
  </si>
  <si>
    <t>Податок на доходи фізичних осіб із доходів у формі заробітної плати шахтарів-працівників</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</si>
  <si>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t>
  </si>
  <si>
    <t>0712010</t>
  </si>
  <si>
    <t>Проведення навчально-тренувальних зборів і змагань та заходів з інвалідного спорту</t>
  </si>
  <si>
    <t>0900000</t>
  </si>
  <si>
    <t>0950 (070702)</t>
  </si>
  <si>
    <t>1040 (091106)</t>
  </si>
  <si>
    <t>1040 (091103)</t>
  </si>
  <si>
    <t>0823 (110300)</t>
  </si>
  <si>
    <t>Внески до статутного капіталу суб’єктів господарювання</t>
  </si>
  <si>
    <t>Департамент економічної політики</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</si>
  <si>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</si>
  <si>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</si>
  <si>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</si>
  <si>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</si>
  <si>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</si>
  <si>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</si>
  <si>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</si>
  <si>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</si>
  <si>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</si>
  <si>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</si>
  <si>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</si>
  <si>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</si>
  <si>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</si>
  <si>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Додаткова дотація з державного бюджету на забезпечення видатків на оплату праці працівників бюджетних установ у зв"язку із підвищенням розміру мініммальної заробітної плати, виплату стипендій і допомоги учням та студентам  навчальних закладів</t>
  </si>
  <si>
    <t>Стабілізаційна дотація</t>
  </si>
  <si>
    <t>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здоров"я</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</si>
  <si>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</si>
  <si>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1113130</t>
  </si>
  <si>
    <t>1113230</t>
  </si>
  <si>
    <t>1115010</t>
  </si>
  <si>
    <t>1115011</t>
  </si>
  <si>
    <t>1115021</t>
  </si>
  <si>
    <t>1115022</t>
  </si>
  <si>
    <t>Інші правоохоронні заходи і заклади</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</si>
  <si>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</si>
  <si>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</si>
  <si>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</si>
  <si>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</si>
  <si>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</si>
  <si>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Податки на власність</t>
  </si>
  <si>
    <t>Податок з власників транспортних засобів та інших самохідних машин і механізмів</t>
  </si>
  <si>
    <t>Податок з власників наземних транспортних засобів та інших самохідних машин і механізмів (юридичних осіб)</t>
  </si>
  <si>
    <t>Податок з власників наземних транспортних засобів та інших самохідних машин і механізмів (з громадян)</t>
  </si>
  <si>
    <t>Податок з власників водних транспортних засобів</t>
  </si>
  <si>
    <t>Збір за першу реєстрацію транспортного засобу</t>
  </si>
  <si>
    <t>Збір за першу реєстрацію колісних транспортних засобів (юридичних осіб)</t>
  </si>
  <si>
    <t>Збір за першу реєстрацію колісних транспортних засобів (фізичних осіб)</t>
  </si>
  <si>
    <t>Збір за першу реєстрацію суден (фізичних осіб)</t>
  </si>
  <si>
    <t>Збір за першу реєстрацію літаків і вертольотів (юридичних осіб)</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</si>
  <si>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</si>
  <si>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</si>
  <si>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</si>
  <si>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</si>
  <si>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(крім рентної плати за спеціальне використання води водних об҆єктів місцевого значення)</t>
  </si>
  <si>
    <t>Інші заклади освіти</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</si>
  <si>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</si>
  <si>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</si>
  <si>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</si>
  <si>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</si>
  <si>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</si>
  <si>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</si>
  <si>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</si>
  <si>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</si>
  <si>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Надходження для фінансового забезпечення реалізації заходів, визначених пунктом 33 розділу VІ "Прикінцеві та перехідні положення" Бюджетного кодексу України</t>
  </si>
  <si>
    <t>Кошти, отримані місцевими бюджетами з державного бюджету</t>
  </si>
  <si>
    <t>Неподаткові надходження</t>
  </si>
  <si>
    <t>Доходи від власності та підприємницької діяльності</t>
  </si>
  <si>
    <t>Частина чистого прибутку (доходу) комунальних унітарних підприємств та їх об'єднань,  що вилучається до відповідного місцевого бюджету</t>
  </si>
  <si>
    <t>Плата за розміщення тимчасово вільних коштів місцевих бюджетів</t>
  </si>
  <si>
    <t>Інші надходження</t>
  </si>
  <si>
    <t xml:space="preserve"> Зміни обсягів депозитів і цінних паперів, що використовуються для управління ліквідністю</t>
  </si>
  <si>
    <t>1217310</t>
  </si>
  <si>
    <t>7310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</si>
  <si>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</si>
  <si>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</si>
  <si>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Надходження рентної плати за спеціальне використання води від підприємств житлово-комунального господарства</t>
  </si>
  <si>
    <t>Внутрішні запозичення</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</si>
  <si>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</si>
  <si>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</si>
  <si>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</si>
  <si>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</si>
  <si>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</si>
  <si>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</si>
  <si>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</si>
  <si>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</si>
  <si>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</si>
  <si>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</si>
  <si>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</si>
  <si>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</si>
  <si>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</si>
  <si>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</si>
  <si>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t>
  </si>
  <si>
    <t>Доходи від операцій з кредитування та надання гарантій</t>
  </si>
  <si>
    <t>Податок на прибуток страхових організацій, включаючи філіали аналогічних організацій, розташованих на території України</t>
  </si>
  <si>
    <t>Податок на прибуток організацій і підприємств споживчої кооперації, кооперативів та громадських обʼєднань</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</si>
  <si>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t>
  </si>
  <si>
    <t>Авансові внески з податку на прибуток підприємств та фінансових установ комунальної власності</t>
  </si>
  <si>
    <t>Надходження бюджетних установ від додаткової (господарської) діяльності</t>
  </si>
  <si>
    <t>1019800</t>
  </si>
  <si>
    <t>2717321</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</si>
  <si>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</si>
  <si>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</si>
  <si>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</si>
  <si>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</si>
  <si>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</si>
  <si>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</si>
  <si>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</si>
  <si>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</si>
  <si>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</si>
  <si>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з них на поховання учасників національно-визвольних змагань</t>
  </si>
  <si>
    <t>Додаток  2</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</si>
</sst>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 numFmtId="203" formatCode="#,##0.000"/>
  </numFmts>
  <fonts count="209">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4"/>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b/>
      <sz val="12"/>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sz val="16"/>
      <color indexed="8"/>
      <name val="Times New Roman"/>
      <family val="1"/>
      <charset val="204"/>
    </font>
    <font>
      <sz val="9"/>
      <name val="Times New Roman"/>
      <family val="1"/>
      <charset val="204"/>
    </font>
    <font>
      <sz val="13.5"/>
      <color indexed="8"/>
      <name val="Times New Roman"/>
      <family val="1"/>
      <charset val="204"/>
    </font>
    <font>
      <b/>
      <sz val="9"/>
      <name val="Times New Roman"/>
      <family val="1"/>
      <charset val="204"/>
    </font>
    <font>
      <i/>
      <sz val="9"/>
      <name val="Times New Roman"/>
      <family val="1"/>
      <charset val="204"/>
    </font>
    <font>
      <sz val="13.5"/>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8"/>
      <name val="Times New Roman Cyr"/>
      <charset val="204"/>
    </font>
    <font>
      <sz val="10"/>
      <color indexed="55"/>
      <name val="Times New Roman"/>
      <family val="1"/>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sz val="10"/>
      <color indexed="57"/>
      <name val="Arial Cyr"/>
      <charset val="204"/>
    </font>
    <font>
      <sz val="8"/>
      <name val="Times New Roman"/>
      <family val="1"/>
      <charset val="204"/>
    </font>
    <font>
      <b/>
      <i/>
      <sz val="14"/>
      <name val="Times New Roman"/>
      <family val="1"/>
      <charset val="204"/>
    </font>
    <font>
      <sz val="10"/>
      <name val="Times New Roman"/>
      <charset val="204"/>
    </font>
    <font>
      <sz val="10"/>
      <color indexed="22"/>
      <name val="Times New Roman"/>
      <family val="1"/>
      <charset val="204"/>
    </font>
    <font>
      <sz val="8"/>
      <name val="Times New Roman"/>
      <family val="1"/>
    </font>
    <font>
      <sz val="11"/>
      <name val="Times New Roman"/>
      <family val="1"/>
    </font>
    <font>
      <b/>
      <sz val="11"/>
      <color indexed="8"/>
      <name val="Times New Roman"/>
      <family val="1"/>
      <charset val="204"/>
    </font>
    <font>
      <b/>
      <sz val="11"/>
      <name val="Times New Roman"/>
      <charset val="204"/>
    </font>
    <font>
      <sz val="11"/>
      <name val="Times New Roman"/>
      <charset val="204"/>
    </font>
    <font>
      <b/>
      <sz val="11"/>
      <name val="Arial"/>
      <family val="2"/>
      <charset val="204"/>
    </font>
    <font>
      <sz val="9"/>
      <name val="Times New Roman"/>
      <family val="1"/>
    </font>
    <font>
      <sz val="10"/>
      <color indexed="22"/>
      <name val="Arial Cyr"/>
      <charset val="204"/>
    </font>
    <font>
      <i/>
      <sz val="10"/>
      <name val="Times New Roman"/>
      <family val="1"/>
    </font>
    <font>
      <sz val="11"/>
      <color indexed="22"/>
      <name val="Times New Roman"/>
      <family val="1"/>
      <charset val="204"/>
    </font>
    <font>
      <sz val="8"/>
      <name val="Times New Roman Cyr"/>
      <family val="1"/>
      <charset val="204"/>
    </font>
    <font>
      <b/>
      <sz val="11"/>
      <name val="Times New Roman Cyr"/>
      <family val="1"/>
      <charset val="204"/>
    </font>
    <font>
      <b/>
      <sz val="9"/>
      <name val="Times New Roman"/>
      <family val="1"/>
    </font>
    <font>
      <sz val="10"/>
      <color indexed="22"/>
      <name val="Times New Roman CYR"/>
      <family val="1"/>
      <charset val="204"/>
    </font>
    <font>
      <b/>
      <sz val="11"/>
      <name val="Times New Roman Cyr"/>
      <charset val="204"/>
    </font>
    <font>
      <sz val="14"/>
      <name val="Times New Roman"/>
      <family val="1"/>
    </font>
    <font>
      <b/>
      <sz val="16"/>
      <name val="Times New Roman Cyr"/>
      <charset val="204"/>
    </font>
    <font>
      <sz val="16"/>
      <name val="Times New Roman Cyr"/>
      <charset val="204"/>
    </font>
    <font>
      <b/>
      <sz val="16"/>
      <color indexed="55"/>
      <name val="Times New Roman"/>
      <family val="1"/>
      <charset val="204"/>
    </font>
    <font>
      <b/>
      <sz val="10"/>
      <color indexed="55"/>
      <name val="Times New Roman Cyr"/>
      <family val="1"/>
      <charset val="204"/>
    </font>
    <font>
      <sz val="1"/>
      <color indexed="8"/>
      <name val="Courier"/>
    </font>
    <font>
      <b/>
      <sz val="14"/>
      <color indexed="55"/>
      <name val="Times New Roman Cyr"/>
      <family val="1"/>
      <charset val="204"/>
    </font>
    <font>
      <b/>
      <sz val="18"/>
      <color indexed="55"/>
      <name val="Times New Roman Cyr"/>
      <family val="1"/>
      <charset val="204"/>
    </font>
    <font>
      <sz val="14"/>
      <color indexed="55"/>
      <name val="Times New Roman Cyr"/>
      <family val="1"/>
      <charset val="204"/>
    </font>
    <font>
      <sz val="14"/>
      <color indexed="8"/>
      <name val="Times New Roman"/>
      <family val="2"/>
      <charset val="204"/>
    </font>
    <font>
      <sz val="14"/>
      <color indexed="9"/>
      <name val="Times New Roman"/>
      <family val="2"/>
      <charset val="204"/>
    </font>
    <font>
      <sz val="11"/>
      <color indexed="8"/>
      <name val="Calibri"/>
      <family val="2"/>
    </font>
    <font>
      <sz val="14"/>
      <color indexed="62"/>
      <name val="Times New Roman"/>
      <family val="2"/>
      <charset val="204"/>
    </font>
    <font>
      <sz val="12"/>
      <name val="Verdana"/>
      <family val="2"/>
      <charset val="204"/>
    </font>
    <font>
      <sz val="14"/>
      <color indexed="52"/>
      <name val="Times New Roman"/>
      <family val="2"/>
      <charset val="204"/>
    </font>
    <font>
      <b/>
      <sz val="14"/>
      <color indexed="9"/>
      <name val="Times New Roman"/>
      <family val="2"/>
      <charset val="204"/>
    </font>
    <font>
      <sz val="18"/>
      <color indexed="56"/>
      <name val="Cambria"/>
      <family val="2"/>
      <charset val="204"/>
    </font>
    <font>
      <b/>
      <sz val="14"/>
      <color indexed="52"/>
      <name val="Times New Roman"/>
      <family val="2"/>
      <charset val="204"/>
    </font>
    <font>
      <b/>
      <sz val="14"/>
      <color indexed="8"/>
      <name val="Times New Roman"/>
      <family val="2"/>
      <charset val="204"/>
    </font>
    <font>
      <sz val="14"/>
      <color indexed="20"/>
      <name val="Times New Roman"/>
      <family val="2"/>
      <charset val="204"/>
    </font>
    <font>
      <b/>
      <sz val="14"/>
      <color indexed="63"/>
      <name val="Times New Roman"/>
      <family val="2"/>
      <charset val="204"/>
    </font>
    <font>
      <sz val="14"/>
      <color indexed="10"/>
      <name val="Times New Roman"/>
      <family val="2"/>
      <charset val="204"/>
    </font>
    <font>
      <i/>
      <sz val="14"/>
      <color indexed="23"/>
      <name val="Times New Roman"/>
      <family val="2"/>
      <charset val="204"/>
    </font>
    <font>
      <sz val="10"/>
      <name val="Arial"/>
    </font>
    <font>
      <sz val="18"/>
      <name val="Times New Roman"/>
      <family val="1"/>
      <charset val="204"/>
    </font>
    <font>
      <b/>
      <sz val="22"/>
      <name val="Times New Roman"/>
      <family val="1"/>
      <charset val="204"/>
    </font>
    <font>
      <sz val="16"/>
      <color indexed="8"/>
      <name val="Times New Roman"/>
      <family val="1"/>
      <charset val="204"/>
    </font>
    <font>
      <b/>
      <sz val="18"/>
      <name val="Times New Roman"/>
      <family val="1"/>
      <charset val="204"/>
    </font>
    <font>
      <i/>
      <sz val="14"/>
      <name val="Times New Roman"/>
      <family val="1"/>
      <charset val="204"/>
    </font>
    <font>
      <sz val="22"/>
      <name val="Arial Cyr"/>
      <charset val="204"/>
    </font>
    <font>
      <sz val="18"/>
      <name val="Times New Roman"/>
      <charset val="204"/>
    </font>
    <font>
      <sz val="9"/>
      <name val="Arial Cyr"/>
      <charset val="204"/>
    </font>
    <font>
      <sz val="14"/>
      <color indexed="55"/>
      <name val="Arial Cyr"/>
      <charset val="204"/>
    </font>
    <font>
      <sz val="14"/>
      <name val="Arial Cyr"/>
      <charset val="204"/>
    </font>
    <font>
      <b/>
      <sz val="20"/>
      <name val="Times New Roman"/>
      <family val="1"/>
      <charset val="204"/>
    </font>
    <font>
      <b/>
      <i/>
      <sz val="18"/>
      <name val="Times New Roman"/>
      <family val="1"/>
      <charset val="204"/>
    </font>
    <font>
      <b/>
      <i/>
      <sz val="14"/>
      <name val="Arial Cyr"/>
      <charset val="204"/>
    </font>
    <font>
      <b/>
      <i/>
      <sz val="16"/>
      <name val="Times New Roman"/>
      <family val="1"/>
      <charset val="204"/>
    </font>
    <font>
      <sz val="20"/>
      <name val="Times New Roman"/>
      <family val="1"/>
      <charset val="204"/>
    </font>
    <font>
      <sz val="20"/>
      <color indexed="55"/>
      <name val="Times New Roman"/>
      <family val="1"/>
      <charset val="204"/>
    </font>
    <font>
      <b/>
      <i/>
      <sz val="12"/>
      <name val="Arial Cyr"/>
      <charset val="204"/>
    </font>
    <font>
      <b/>
      <i/>
      <sz val="12"/>
      <color indexed="55"/>
      <name val="Arial Cyr"/>
      <charset val="204"/>
    </font>
    <font>
      <b/>
      <sz val="13.5"/>
      <name val="Times New Roman"/>
      <family val="1"/>
      <charset val="204"/>
    </font>
    <font>
      <b/>
      <sz val="1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13"/>
        <bgColor indexed="64"/>
      </patternFill>
    </fill>
    <fill>
      <patternFill patternType="solid">
        <fgColor indexed="43"/>
        <bgColor indexed="64"/>
      </patternFill>
    </fill>
  </fills>
  <borders count="31">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s>
  <cellStyleXfs count="437">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21" fillId="0" borderId="0">
      <protection locked="0"/>
    </xf>
    <xf numFmtId="0" fontId="121" fillId="0" borderId="1">
      <protection locked="0"/>
    </xf>
    <xf numFmtId="0" fontId="143" fillId="0" borderId="0">
      <protection locked="0"/>
    </xf>
    <xf numFmtId="0" fontId="143" fillId="0" borderId="1">
      <protection locked="0"/>
    </xf>
    <xf numFmtId="0" fontId="170" fillId="0" borderId="0">
      <protection locked="0"/>
    </xf>
    <xf numFmtId="0" fontId="17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34" fillId="0" borderId="0">
      <protection locked="0"/>
    </xf>
    <xf numFmtId="0" fontId="13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34" fillId="0" borderId="0">
      <protection locked="0"/>
    </xf>
    <xf numFmtId="0" fontId="13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21" fillId="0" borderId="0">
      <protection locked="0"/>
    </xf>
    <xf numFmtId="0" fontId="121" fillId="0" borderId="0">
      <protection locked="0"/>
    </xf>
    <xf numFmtId="0" fontId="143" fillId="0" borderId="0">
      <protection locked="0"/>
    </xf>
    <xf numFmtId="0" fontId="143" fillId="0" borderId="0">
      <protection locked="0"/>
    </xf>
    <xf numFmtId="0" fontId="170" fillId="0" borderId="0">
      <protection locked="0"/>
    </xf>
    <xf numFmtId="0" fontId="17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34" fillId="0" borderId="0">
      <protection locked="0"/>
    </xf>
    <xf numFmtId="0" fontId="13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34" fillId="0" borderId="0">
      <protection locked="0"/>
    </xf>
    <xf numFmtId="0" fontId="13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101" fillId="2" borderId="0" applyNumberFormat="0" applyBorder="0" applyAlignment="0" applyProtection="0"/>
    <xf numFmtId="0" fontId="101" fillId="3" borderId="0" applyNumberFormat="0" applyBorder="0" applyAlignment="0" applyProtection="0"/>
    <xf numFmtId="0" fontId="101" fillId="4" borderId="0" applyNumberFormat="0" applyBorder="0" applyAlignment="0" applyProtection="0"/>
    <xf numFmtId="0" fontId="101" fillId="5" borderId="0" applyNumberFormat="0" applyBorder="0" applyAlignment="0" applyProtection="0"/>
    <xf numFmtId="0" fontId="101" fillId="6" borderId="0" applyNumberFormat="0" applyBorder="0" applyAlignment="0" applyProtection="0"/>
    <xf numFmtId="0" fontId="101" fillId="7" borderId="0" applyNumberFormat="0" applyBorder="0" applyAlignment="0" applyProtection="0"/>
    <xf numFmtId="0" fontId="101" fillId="2" borderId="0" applyNumberFormat="0" applyBorder="0" applyAlignment="0" applyProtection="0"/>
    <xf numFmtId="0" fontId="101" fillId="2" borderId="0" applyNumberFormat="0" applyBorder="0" applyAlignment="0" applyProtection="0"/>
    <xf numFmtId="0" fontId="174" fillId="2" borderId="0" applyNumberFormat="0" applyBorder="0" applyAlignment="0" applyProtection="0"/>
    <xf numFmtId="0" fontId="101" fillId="3" borderId="0" applyNumberFormat="0" applyBorder="0" applyAlignment="0" applyProtection="0"/>
    <xf numFmtId="0" fontId="101" fillId="3" borderId="0" applyNumberFormat="0" applyBorder="0" applyAlignment="0" applyProtection="0"/>
    <xf numFmtId="0" fontId="174" fillId="3" borderId="0" applyNumberFormat="0" applyBorder="0" applyAlignment="0" applyProtection="0"/>
    <xf numFmtId="0" fontId="101" fillId="4" borderId="0" applyNumberFormat="0" applyBorder="0" applyAlignment="0" applyProtection="0"/>
    <xf numFmtId="0" fontId="101" fillId="4" borderId="0" applyNumberFormat="0" applyBorder="0" applyAlignment="0" applyProtection="0"/>
    <xf numFmtId="0" fontId="174" fillId="4" borderId="0" applyNumberFormat="0" applyBorder="0" applyAlignment="0" applyProtection="0"/>
    <xf numFmtId="0" fontId="101" fillId="5" borderId="0" applyNumberFormat="0" applyBorder="0" applyAlignment="0" applyProtection="0"/>
    <xf numFmtId="0" fontId="101" fillId="5" borderId="0" applyNumberFormat="0" applyBorder="0" applyAlignment="0" applyProtection="0"/>
    <xf numFmtId="0" fontId="174" fillId="5" borderId="0" applyNumberFormat="0" applyBorder="0" applyAlignment="0" applyProtection="0"/>
    <xf numFmtId="0" fontId="101" fillId="6" borderId="0" applyNumberFormat="0" applyBorder="0" applyAlignment="0" applyProtection="0"/>
    <xf numFmtId="0" fontId="101" fillId="6" borderId="0" applyNumberFormat="0" applyBorder="0" applyAlignment="0" applyProtection="0"/>
    <xf numFmtId="0" fontId="174" fillId="6" borderId="0" applyNumberFormat="0" applyBorder="0" applyAlignment="0" applyProtection="0"/>
    <xf numFmtId="0" fontId="101" fillId="7" borderId="0" applyNumberFormat="0" applyBorder="0" applyAlignment="0" applyProtection="0"/>
    <xf numFmtId="0" fontId="101" fillId="7" borderId="0" applyNumberFormat="0" applyBorder="0" applyAlignment="0" applyProtection="0"/>
    <xf numFmtId="0" fontId="174" fillId="7" borderId="0" applyNumberFormat="0" applyBorder="0" applyAlignment="0" applyProtection="0"/>
    <xf numFmtId="0" fontId="101" fillId="8" borderId="0" applyNumberFormat="0" applyBorder="0" applyAlignment="0" applyProtection="0"/>
    <xf numFmtId="0" fontId="101" fillId="9" borderId="0" applyNumberFormat="0" applyBorder="0" applyAlignment="0" applyProtection="0"/>
    <xf numFmtId="0" fontId="101" fillId="10" borderId="0" applyNumberFormat="0" applyBorder="0" applyAlignment="0" applyProtection="0"/>
    <xf numFmtId="0" fontId="101" fillId="5" borderId="0" applyNumberFormat="0" applyBorder="0" applyAlignment="0" applyProtection="0"/>
    <xf numFmtId="0" fontId="101" fillId="8" borderId="0" applyNumberFormat="0" applyBorder="0" applyAlignment="0" applyProtection="0"/>
    <xf numFmtId="0" fontId="101" fillId="11" borderId="0" applyNumberFormat="0" applyBorder="0" applyAlignment="0" applyProtection="0"/>
    <xf numFmtId="0" fontId="101" fillId="8" borderId="0" applyNumberFormat="0" applyBorder="0" applyAlignment="0" applyProtection="0"/>
    <xf numFmtId="0" fontId="101" fillId="8" borderId="0" applyNumberFormat="0" applyBorder="0" applyAlignment="0" applyProtection="0"/>
    <xf numFmtId="0" fontId="174" fillId="8" borderId="0" applyNumberFormat="0" applyBorder="0" applyAlignment="0" applyProtection="0"/>
    <xf numFmtId="0" fontId="101" fillId="9" borderId="0" applyNumberFormat="0" applyBorder="0" applyAlignment="0" applyProtection="0"/>
    <xf numFmtId="0" fontId="101" fillId="9" borderId="0" applyNumberFormat="0" applyBorder="0" applyAlignment="0" applyProtection="0"/>
    <xf numFmtId="0" fontId="174" fillId="9" borderId="0" applyNumberFormat="0" applyBorder="0" applyAlignment="0" applyProtection="0"/>
    <xf numFmtId="0" fontId="101" fillId="10" borderId="0" applyNumberFormat="0" applyBorder="0" applyAlignment="0" applyProtection="0"/>
    <xf numFmtId="0" fontId="101" fillId="10" borderId="0" applyNumberFormat="0" applyBorder="0" applyAlignment="0" applyProtection="0"/>
    <xf numFmtId="0" fontId="174" fillId="10" borderId="0" applyNumberFormat="0" applyBorder="0" applyAlignment="0" applyProtection="0"/>
    <xf numFmtId="0" fontId="101" fillId="5" borderId="0" applyNumberFormat="0" applyBorder="0" applyAlignment="0" applyProtection="0"/>
    <xf numFmtId="0" fontId="101" fillId="5" borderId="0" applyNumberFormat="0" applyBorder="0" applyAlignment="0" applyProtection="0"/>
    <xf numFmtId="0" fontId="174" fillId="5" borderId="0" applyNumberFormat="0" applyBorder="0" applyAlignment="0" applyProtection="0"/>
    <xf numFmtId="0" fontId="101" fillId="8" borderId="0" applyNumberFormat="0" applyBorder="0" applyAlignment="0" applyProtection="0"/>
    <xf numFmtId="0" fontId="101" fillId="8" borderId="0" applyNumberFormat="0" applyBorder="0" applyAlignment="0" applyProtection="0"/>
    <xf numFmtId="0" fontId="174" fillId="8" borderId="0" applyNumberFormat="0" applyBorder="0" applyAlignment="0" applyProtection="0"/>
    <xf numFmtId="0" fontId="101" fillId="11" borderId="0" applyNumberFormat="0" applyBorder="0" applyAlignment="0" applyProtection="0"/>
    <xf numFmtId="0" fontId="101" fillId="11" borderId="0" applyNumberFormat="0" applyBorder="0" applyAlignment="0" applyProtection="0"/>
    <xf numFmtId="0" fontId="174" fillId="11" borderId="0" applyNumberFormat="0" applyBorder="0" applyAlignment="0" applyProtection="0"/>
    <xf numFmtId="0" fontId="102" fillId="12" borderId="0" applyNumberFormat="0" applyBorder="0" applyAlignment="0" applyProtection="0"/>
    <xf numFmtId="0" fontId="102" fillId="9" borderId="0" applyNumberFormat="0" applyBorder="0" applyAlignment="0" applyProtection="0"/>
    <xf numFmtId="0" fontId="102" fillId="10" borderId="0" applyNumberFormat="0" applyBorder="0" applyAlignment="0" applyProtection="0"/>
    <xf numFmtId="0" fontId="102" fillId="13" borderId="0" applyNumberFormat="0" applyBorder="0" applyAlignment="0" applyProtection="0"/>
    <xf numFmtId="0" fontId="102" fillId="14" borderId="0" applyNumberFormat="0" applyBorder="0" applyAlignment="0" applyProtection="0"/>
    <xf numFmtId="0" fontId="102" fillId="15" borderId="0" applyNumberFormat="0" applyBorder="0" applyAlignment="0" applyProtection="0"/>
    <xf numFmtId="0" fontId="102" fillId="12" borderId="0" applyNumberFormat="0" applyBorder="0" applyAlignment="0" applyProtection="0"/>
    <xf numFmtId="0" fontId="102" fillId="12" borderId="0" applyNumberFormat="0" applyBorder="0" applyAlignment="0" applyProtection="0"/>
    <xf numFmtId="0" fontId="175" fillId="12" borderId="0" applyNumberFormat="0" applyBorder="0" applyAlignment="0" applyProtection="0"/>
    <xf numFmtId="0" fontId="102" fillId="9" borderId="0" applyNumberFormat="0" applyBorder="0" applyAlignment="0" applyProtection="0"/>
    <xf numFmtId="0" fontId="102" fillId="9" borderId="0" applyNumberFormat="0" applyBorder="0" applyAlignment="0" applyProtection="0"/>
    <xf numFmtId="0" fontId="175" fillId="9" borderId="0" applyNumberFormat="0" applyBorder="0" applyAlignment="0" applyProtection="0"/>
    <xf numFmtId="0" fontId="102" fillId="10" borderId="0" applyNumberFormat="0" applyBorder="0" applyAlignment="0" applyProtection="0"/>
    <xf numFmtId="0" fontId="102" fillId="10" borderId="0" applyNumberFormat="0" applyBorder="0" applyAlignment="0" applyProtection="0"/>
    <xf numFmtId="0" fontId="175" fillId="10" borderId="0" applyNumberFormat="0" applyBorder="0" applyAlignment="0" applyProtection="0"/>
    <xf numFmtId="0" fontId="102" fillId="13" borderId="0" applyNumberFormat="0" applyBorder="0" applyAlignment="0" applyProtection="0"/>
    <xf numFmtId="0" fontId="102" fillId="13" borderId="0" applyNumberFormat="0" applyBorder="0" applyAlignment="0" applyProtection="0"/>
    <xf numFmtId="0" fontId="175" fillId="13" borderId="0" applyNumberFormat="0" applyBorder="0" applyAlignment="0" applyProtection="0"/>
    <xf numFmtId="0" fontId="102" fillId="14" borderId="0" applyNumberFormat="0" applyBorder="0" applyAlignment="0" applyProtection="0"/>
    <xf numFmtId="0" fontId="102" fillId="14" borderId="0" applyNumberFormat="0" applyBorder="0" applyAlignment="0" applyProtection="0"/>
    <xf numFmtId="0" fontId="175" fillId="14" borderId="0" applyNumberFormat="0" applyBorder="0" applyAlignment="0" applyProtection="0"/>
    <xf numFmtId="0" fontId="102" fillId="15" borderId="0" applyNumberFormat="0" applyBorder="0" applyAlignment="0" applyProtection="0"/>
    <xf numFmtId="0" fontId="102" fillId="15" borderId="0" applyNumberFormat="0" applyBorder="0" applyAlignment="0" applyProtection="0"/>
    <xf numFmtId="0" fontId="175"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0" fontId="101" fillId="0" borderId="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176" fillId="0" borderId="0"/>
    <xf numFmtId="0" fontId="1" fillId="0" borderId="0"/>
    <xf numFmtId="0" fontId="188" fillId="0" borderId="0"/>
    <xf numFmtId="0" fontId="118" fillId="0" borderId="0"/>
    <xf numFmtId="0" fontId="13" fillId="0" borderId="0"/>
    <xf numFmtId="0" fontId="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102" fillId="19" borderId="0" applyNumberFormat="0" applyBorder="0" applyAlignment="0" applyProtection="0"/>
    <xf numFmtId="0" fontId="102" fillId="20" borderId="0" applyNumberFormat="0" applyBorder="0" applyAlignment="0" applyProtection="0"/>
    <xf numFmtId="0" fontId="102" fillId="21" borderId="0" applyNumberFormat="0" applyBorder="0" applyAlignment="0" applyProtection="0"/>
    <xf numFmtId="0" fontId="102" fillId="13" borderId="0" applyNumberFormat="0" applyBorder="0" applyAlignment="0" applyProtection="0"/>
    <xf numFmtId="0" fontId="102" fillId="14" borderId="0" applyNumberFormat="0" applyBorder="0" applyAlignment="0" applyProtection="0"/>
    <xf numFmtId="0" fontId="102" fillId="22" borderId="0" applyNumberFormat="0" applyBorder="0" applyAlignment="0" applyProtection="0"/>
    <xf numFmtId="0" fontId="102" fillId="19" borderId="0" applyNumberFormat="0" applyBorder="0" applyAlignment="0" applyProtection="0"/>
    <xf numFmtId="0" fontId="102" fillId="19" borderId="0" applyNumberFormat="0" applyBorder="0" applyAlignment="0" applyProtection="0"/>
    <xf numFmtId="0" fontId="175" fillId="19" borderId="0" applyNumberFormat="0" applyBorder="0" applyAlignment="0" applyProtection="0"/>
    <xf numFmtId="0" fontId="102" fillId="20" borderId="0" applyNumberFormat="0" applyBorder="0" applyAlignment="0" applyProtection="0"/>
    <xf numFmtId="0" fontId="102" fillId="20" borderId="0" applyNumberFormat="0" applyBorder="0" applyAlignment="0" applyProtection="0"/>
    <xf numFmtId="0" fontId="175" fillId="20" borderId="0" applyNumberFormat="0" applyBorder="0" applyAlignment="0" applyProtection="0"/>
    <xf numFmtId="0" fontId="102" fillId="21" borderId="0" applyNumberFormat="0" applyBorder="0" applyAlignment="0" applyProtection="0"/>
    <xf numFmtId="0" fontId="102" fillId="21" borderId="0" applyNumberFormat="0" applyBorder="0" applyAlignment="0" applyProtection="0"/>
    <xf numFmtId="0" fontId="175" fillId="21" borderId="0" applyNumberFormat="0" applyBorder="0" applyAlignment="0" applyProtection="0"/>
    <xf numFmtId="0" fontId="102" fillId="13" borderId="0" applyNumberFormat="0" applyBorder="0" applyAlignment="0" applyProtection="0"/>
    <xf numFmtId="0" fontId="102" fillId="13" borderId="0" applyNumberFormat="0" applyBorder="0" applyAlignment="0" applyProtection="0"/>
    <xf numFmtId="0" fontId="175" fillId="13" borderId="0" applyNumberFormat="0" applyBorder="0" applyAlignment="0" applyProtection="0"/>
    <xf numFmtId="0" fontId="102" fillId="14" borderId="0" applyNumberFormat="0" applyBorder="0" applyAlignment="0" applyProtection="0"/>
    <xf numFmtId="0" fontId="102" fillId="14" borderId="0" applyNumberFormat="0" applyBorder="0" applyAlignment="0" applyProtection="0"/>
    <xf numFmtId="0" fontId="175" fillId="14" borderId="0" applyNumberFormat="0" applyBorder="0" applyAlignment="0" applyProtection="0"/>
    <xf numFmtId="0" fontId="102" fillId="22" borderId="0" applyNumberFormat="0" applyBorder="0" applyAlignment="0" applyProtection="0"/>
    <xf numFmtId="0" fontId="102" fillId="22" borderId="0" applyNumberFormat="0" applyBorder="0" applyAlignment="0" applyProtection="0"/>
    <xf numFmtId="0" fontId="175" fillId="22" borderId="0" applyNumberFormat="0" applyBorder="0" applyAlignment="0" applyProtection="0"/>
    <xf numFmtId="0" fontId="103" fillId="7" borderId="2" applyNumberFormat="0" applyAlignment="0" applyProtection="0"/>
    <xf numFmtId="0" fontId="103" fillId="7" borderId="2" applyNumberFormat="0" applyAlignment="0" applyProtection="0"/>
    <xf numFmtId="0" fontId="177" fillId="7" borderId="2" applyNumberFormat="0" applyAlignment="0" applyProtection="0"/>
    <xf numFmtId="0" fontId="103" fillId="7" borderId="2" applyNumberFormat="0" applyAlignment="0" applyProtection="0"/>
    <xf numFmtId="0" fontId="115" fillId="18" borderId="3" applyNumberFormat="0" applyAlignment="0" applyProtection="0"/>
    <xf numFmtId="0" fontId="112" fillId="18" borderId="2" applyNumberFormat="0" applyAlignment="0" applyProtection="0"/>
    <xf numFmtId="0" fontId="104" fillId="4" borderId="0" applyNumberFormat="0" applyBorder="0" applyAlignment="0" applyProtection="0"/>
    <xf numFmtId="0" fontId="104" fillId="4" borderId="0" applyNumberFormat="0" applyBorder="0" applyAlignment="0" applyProtection="0"/>
    <xf numFmtId="0" fontId="105" fillId="0" borderId="4" applyNumberFormat="0" applyFill="0" applyAlignment="0" applyProtection="0"/>
    <xf numFmtId="0" fontId="105" fillId="0" borderId="4" applyNumberFormat="0" applyFill="0" applyAlignment="0" applyProtection="0"/>
    <xf numFmtId="0" fontId="106" fillId="0" borderId="5" applyNumberFormat="0" applyFill="0" applyAlignment="0" applyProtection="0"/>
    <xf numFmtId="0" fontId="106" fillId="0" borderId="5" applyNumberFormat="0" applyFill="0" applyAlignment="0" applyProtection="0"/>
    <xf numFmtId="0" fontId="107" fillId="0" borderId="6" applyNumberFormat="0" applyFill="0" applyAlignment="0" applyProtection="0"/>
    <xf numFmtId="0" fontId="107" fillId="0" borderId="6" applyNumberFormat="0" applyFill="0" applyAlignment="0" applyProtection="0"/>
    <xf numFmtId="0" fontId="107" fillId="0" borderId="0" applyNumberFormat="0" applyFill="0" applyBorder="0" applyAlignment="0" applyProtection="0"/>
    <xf numFmtId="0" fontId="107" fillId="0" borderId="0" applyNumberFormat="0" applyFill="0" applyBorder="0" applyAlignment="0" applyProtection="0"/>
    <xf numFmtId="0" fontId="119" fillId="0" borderId="0"/>
    <xf numFmtId="0" fontId="119" fillId="0" borderId="0"/>
    <xf numFmtId="0" fontId="119" fillId="0" borderId="0"/>
    <xf numFmtId="0" fontId="119" fillId="0" borderId="0"/>
    <xf numFmtId="0" fontId="119" fillId="0" borderId="0"/>
    <xf numFmtId="0" fontId="119" fillId="0" borderId="0"/>
    <xf numFmtId="0" fontId="119" fillId="0" borderId="0"/>
    <xf numFmtId="0" fontId="119" fillId="0" borderId="0"/>
    <xf numFmtId="0" fontId="119" fillId="0" borderId="0"/>
    <xf numFmtId="0" fontId="119" fillId="0" borderId="0"/>
    <xf numFmtId="0" fontId="1" fillId="0" borderId="0"/>
    <xf numFmtId="0" fontId="1" fillId="0" borderId="0"/>
    <xf numFmtId="0" fontId="178" fillId="0" borderId="0"/>
    <xf numFmtId="0" fontId="1" fillId="0" borderId="0"/>
    <xf numFmtId="0" fontId="119" fillId="0" borderId="0"/>
    <xf numFmtId="0" fontId="101" fillId="0" borderId="0"/>
    <xf numFmtId="0" fontId="101" fillId="0" borderId="0"/>
    <xf numFmtId="0" fontId="176" fillId="0" borderId="0"/>
    <xf numFmtId="0" fontId="1" fillId="0" borderId="0"/>
    <xf numFmtId="0" fontId="1" fillId="0" borderId="0"/>
    <xf numFmtId="0" fontId="1" fillId="0" borderId="0"/>
    <xf numFmtId="0" fontId="1" fillId="0" borderId="0"/>
    <xf numFmtId="0" fontId="119" fillId="0" borderId="0"/>
    <xf numFmtId="0" fontId="119" fillId="0" borderId="0"/>
    <xf numFmtId="0" fontId="119" fillId="0" borderId="0"/>
    <xf numFmtId="0" fontId="119" fillId="0" borderId="0"/>
    <xf numFmtId="0" fontId="119" fillId="0" borderId="0"/>
    <xf numFmtId="0" fontId="108" fillId="0" borderId="7" applyNumberFormat="0" applyFill="0" applyAlignment="0" applyProtection="0"/>
    <xf numFmtId="0" fontId="108" fillId="0" borderId="7" applyNumberFormat="0" applyFill="0" applyAlignment="0" applyProtection="0"/>
    <xf numFmtId="0" fontId="179" fillId="0" borderId="7" applyNumberFormat="0" applyFill="0" applyAlignment="0" applyProtection="0"/>
    <xf numFmtId="0" fontId="113" fillId="0" borderId="8" applyNumberFormat="0" applyFill="0" applyAlignment="0" applyProtection="0"/>
    <xf numFmtId="0" fontId="109" fillId="23" borderId="9" applyNumberFormat="0" applyAlignment="0" applyProtection="0"/>
    <xf numFmtId="0" fontId="109" fillId="23" borderId="9" applyNumberFormat="0" applyAlignment="0" applyProtection="0"/>
    <xf numFmtId="0" fontId="180" fillId="23" borderId="9" applyNumberFormat="0" applyAlignment="0" applyProtection="0"/>
    <xf numFmtId="0" fontId="109" fillId="23" borderId="9" applyNumberFormat="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81" fillId="0" borderId="0" applyNumberFormat="0" applyFill="0" applyBorder="0" applyAlignment="0" applyProtection="0"/>
    <xf numFmtId="0" fontId="110" fillId="0" borderId="0" applyNumberFormat="0" applyFill="0" applyBorder="0" applyAlignment="0" applyProtection="0"/>
    <xf numFmtId="0" fontId="111" fillId="24" borderId="0" applyNumberFormat="0" applyBorder="0" applyAlignment="0" applyProtection="0"/>
    <xf numFmtId="0" fontId="111" fillId="24" borderId="0" applyNumberFormat="0" applyBorder="0" applyAlignment="0" applyProtection="0"/>
    <xf numFmtId="0" fontId="112" fillId="18" borderId="2" applyNumberFormat="0" applyAlignment="0" applyProtection="0"/>
    <xf numFmtId="0" fontId="112" fillId="18" borderId="2" applyNumberFormat="0" applyAlignment="0" applyProtection="0"/>
    <xf numFmtId="0" fontId="182" fillId="18" borderId="2" applyNumberFormat="0" applyAlignment="0" applyProtection="0"/>
    <xf numFmtId="0" fontId="1" fillId="0" borderId="0"/>
    <xf numFmtId="0" fontId="101" fillId="0" borderId="0"/>
    <xf numFmtId="0" fontId="9" fillId="0" borderId="0"/>
    <xf numFmtId="0" fontId="148" fillId="0" borderId="0"/>
    <xf numFmtId="0" fontId="113" fillId="0" borderId="8" applyNumberFormat="0" applyFill="0" applyAlignment="0" applyProtection="0"/>
    <xf numFmtId="0" fontId="113" fillId="0" borderId="8" applyNumberFormat="0" applyFill="0" applyAlignment="0" applyProtection="0"/>
    <xf numFmtId="0" fontId="183" fillId="0" borderId="8" applyNumberFormat="0" applyFill="0" applyAlignment="0" applyProtection="0"/>
    <xf numFmtId="0" fontId="114" fillId="3" borderId="0" applyNumberFormat="0" applyBorder="0" applyAlignment="0" applyProtection="0"/>
    <xf numFmtId="0" fontId="114" fillId="3" borderId="0" applyNumberFormat="0" applyBorder="0" applyAlignment="0" applyProtection="0"/>
    <xf numFmtId="0" fontId="114" fillId="3" borderId="0" applyNumberFormat="0" applyBorder="0" applyAlignment="0" applyProtection="0"/>
    <xf numFmtId="0" fontId="184" fillId="3" borderId="0" applyNumberFormat="0" applyBorder="0" applyAlignment="0" applyProtection="0"/>
    <xf numFmtId="0" fontId="117" fillId="0" borderId="0" applyNumberFormat="0" applyFill="0" applyBorder="0" applyAlignment="0" applyProtection="0"/>
    <xf numFmtId="0" fontId="1" fillId="25" borderId="10" applyNumberFormat="0" applyFont="0" applyAlignment="0" applyProtection="0"/>
    <xf numFmtId="0" fontId="101" fillId="25" borderId="10" applyNumberFormat="0" applyFont="0" applyAlignment="0" applyProtection="0"/>
    <xf numFmtId="0" fontId="101" fillId="25" borderId="10" applyNumberFormat="0" applyFont="0" applyAlignment="0" applyProtection="0"/>
    <xf numFmtId="0" fontId="115" fillId="18" borderId="3" applyNumberFormat="0" applyAlignment="0" applyProtection="0"/>
    <xf numFmtId="0" fontId="115" fillId="18" borderId="3" applyNumberFormat="0" applyAlignment="0" applyProtection="0"/>
    <xf numFmtId="0" fontId="185" fillId="18" borderId="3" applyNumberFormat="0" applyAlignment="0" applyProtection="0"/>
    <xf numFmtId="0" fontId="108" fillId="0" borderId="7" applyNumberFormat="0" applyFill="0" applyAlignment="0" applyProtection="0"/>
    <xf numFmtId="0" fontId="111" fillId="24" borderId="0" applyNumberFormat="0" applyBorder="0" applyAlignment="0" applyProtection="0"/>
    <xf numFmtId="0" fontId="16" fillId="0" borderId="0"/>
    <xf numFmtId="0" fontId="116" fillId="0" borderId="0" applyNumberFormat="0" applyFill="0" applyBorder="0" applyAlignment="0" applyProtection="0"/>
    <xf numFmtId="0" fontId="116" fillId="0" borderId="0" applyNumberFormat="0" applyFill="0" applyBorder="0" applyAlignment="0" applyProtection="0"/>
    <xf numFmtId="0" fontId="186" fillId="0" borderId="0" applyNumberFormat="0" applyFill="0" applyBorder="0" applyAlignment="0" applyProtection="0"/>
    <xf numFmtId="0" fontId="117" fillId="0" borderId="0" applyNumberFormat="0" applyFill="0" applyBorder="0" applyAlignment="0" applyProtection="0"/>
    <xf numFmtId="0" fontId="117" fillId="0" borderId="0" applyNumberFormat="0" applyFill="0" applyBorder="0" applyAlignment="0" applyProtection="0"/>
    <xf numFmtId="0" fontId="187" fillId="0" borderId="0" applyNumberFormat="0" applyFill="0" applyBorder="0" applyAlignment="0" applyProtection="0"/>
    <xf numFmtId="0" fontId="116" fillId="0" borderId="0" applyNumberFormat="0" applyFill="0" applyBorder="0" applyAlignment="0" applyProtection="0"/>
    <xf numFmtId="193" fontId="118" fillId="0" borderId="0" applyFont="0" applyFill="0" applyBorder="0" applyAlignment="0" applyProtection="0"/>
    <xf numFmtId="195" fontId="118"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104" fillId="4" borderId="0" applyNumberFormat="0" applyBorder="0" applyAlignment="0" applyProtection="0"/>
    <xf numFmtId="0" fontId="14" fillId="0" borderId="0">
      <protection locked="0"/>
    </xf>
  </cellStyleXfs>
  <cellXfs count="886">
    <xf numFmtId="0" fontId="0" fillId="0" borderId="0" xfId="0"/>
    <xf numFmtId="0" fontId="83" fillId="26" borderId="11" xfId="0" applyFont="1" applyFill="1" applyBorder="1" applyAlignment="1">
      <alignment horizontal="center" vertical="center" wrapText="1"/>
    </xf>
    <xf numFmtId="0" fontId="77" fillId="26" borderId="0" xfId="0" applyFont="1" applyFill="1" applyAlignment="1">
      <alignment horizontal="center" vertical="center" wrapText="1"/>
    </xf>
    <xf numFmtId="0" fontId="4" fillId="26" borderId="0" xfId="0" applyFont="1" applyFill="1"/>
    <xf numFmtId="0" fontId="4" fillId="26" borderId="0" xfId="0" applyFont="1" applyFill="1" applyAlignment="1">
      <alignment wrapText="1"/>
    </xf>
    <xf numFmtId="190" fontId="4" fillId="26" borderId="12" xfId="0" applyNumberFormat="1" applyFont="1" applyFill="1" applyBorder="1" applyAlignment="1">
      <alignment vertical="top" wrapText="1"/>
    </xf>
    <xf numFmtId="0" fontId="4" fillId="26" borderId="0" xfId="0" applyFont="1" applyFill="1" applyAlignment="1"/>
    <xf numFmtId="0" fontId="40" fillId="26" borderId="0" xfId="0" applyFont="1" applyFill="1"/>
    <xf numFmtId="0" fontId="41"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0" fillId="26" borderId="0" xfId="0" applyFont="1" applyFill="1" applyBorder="1"/>
    <xf numFmtId="0" fontId="32" fillId="26" borderId="0" xfId="0" applyFont="1" applyFill="1"/>
    <xf numFmtId="0" fontId="43" fillId="26" borderId="0" xfId="0" applyFont="1" applyFill="1" applyAlignment="1">
      <alignment horizontal="centerContinuous"/>
    </xf>
    <xf numFmtId="0" fontId="10" fillId="26" borderId="0" xfId="0" applyFont="1" applyFill="1" applyBorder="1"/>
    <xf numFmtId="0" fontId="4" fillId="26" borderId="0" xfId="0" applyFont="1" applyFill="1" applyBorder="1"/>
    <xf numFmtId="190" fontId="31" fillId="26" borderId="0" xfId="0" applyNumberFormat="1" applyFont="1" applyFill="1" applyBorder="1"/>
    <xf numFmtId="0" fontId="46" fillId="26" borderId="0" xfId="0" applyFont="1" applyFill="1"/>
    <xf numFmtId="0" fontId="12" fillId="26" borderId="0" xfId="0" applyFont="1" applyFill="1"/>
    <xf numFmtId="190" fontId="40" fillId="26" borderId="0" xfId="0" applyNumberFormat="1" applyFont="1" applyFill="1" applyBorder="1" applyAlignment="1">
      <alignment vertical="top" wrapText="1"/>
    </xf>
    <xf numFmtId="0" fontId="50" fillId="26" borderId="0" xfId="0" applyFont="1" applyFill="1" applyBorder="1"/>
    <xf numFmtId="0" fontId="50" fillId="26" borderId="0" xfId="0" applyFont="1" applyFill="1"/>
    <xf numFmtId="0" fontId="52" fillId="26" borderId="0" xfId="0" applyFont="1" applyFill="1" applyBorder="1"/>
    <xf numFmtId="0" fontId="52" fillId="26" borderId="0" xfId="0" applyFont="1" applyFill="1" applyBorder="1" applyAlignment="1">
      <alignment wrapText="1"/>
    </xf>
    <xf numFmtId="0" fontId="52" fillId="26" borderId="0" xfId="0" applyFont="1" applyFill="1" applyBorder="1" applyAlignment="1"/>
    <xf numFmtId="0" fontId="53" fillId="26" borderId="0" xfId="0" applyFont="1" applyFill="1" applyBorder="1"/>
    <xf numFmtId="0" fontId="52" fillId="26" borderId="0" xfId="0" applyFont="1" applyFill="1"/>
    <xf numFmtId="0" fontId="52" fillId="26" borderId="0" xfId="0" applyFont="1" applyFill="1" applyBorder="1" applyAlignment="1">
      <alignment horizontal="center"/>
    </xf>
    <xf numFmtId="190" fontId="53" fillId="26" borderId="0" xfId="0" applyNumberFormat="1" applyFont="1" applyFill="1" applyBorder="1"/>
    <xf numFmtId="190" fontId="52" fillId="26" borderId="0" xfId="0" applyNumberFormat="1" applyFont="1" applyFill="1" applyBorder="1" applyAlignment="1"/>
    <xf numFmtId="190" fontId="54" fillId="26" borderId="0" xfId="0" applyNumberFormat="1" applyFont="1" applyFill="1" applyBorder="1"/>
    <xf numFmtId="0" fontId="55" fillId="26" borderId="0" xfId="0" applyFont="1" applyFill="1" applyBorder="1"/>
    <xf numFmtId="190" fontId="56" fillId="26" borderId="0" xfId="0" applyNumberFormat="1" applyFont="1" applyFill="1" applyBorder="1" applyAlignment="1">
      <alignment horizontal="center"/>
    </xf>
    <xf numFmtId="190" fontId="56" fillId="26" borderId="0" xfId="0" applyNumberFormat="1" applyFont="1" applyFill="1" applyBorder="1"/>
    <xf numFmtId="0" fontId="53" fillId="26" borderId="0" xfId="0" applyFont="1" applyFill="1" applyBorder="1" applyAlignment="1">
      <alignment horizontal="center"/>
    </xf>
    <xf numFmtId="190" fontId="57" fillId="26" borderId="0" xfId="0" applyNumberFormat="1" applyFont="1" applyFill="1" applyBorder="1"/>
    <xf numFmtId="2" fontId="58" fillId="26" borderId="0" xfId="0" applyNumberFormat="1" applyFont="1" applyFill="1" applyBorder="1" applyAlignment="1">
      <alignment horizontal="center"/>
    </xf>
    <xf numFmtId="0" fontId="58" fillId="26" borderId="0" xfId="0" applyFont="1" applyFill="1" applyBorder="1" applyAlignment="1">
      <alignment horizontal="center"/>
    </xf>
    <xf numFmtId="0" fontId="56" fillId="26" borderId="0" xfId="0" applyFont="1" applyFill="1" applyBorder="1"/>
    <xf numFmtId="0" fontId="59" fillId="26" borderId="0" xfId="0" applyFont="1" applyFill="1" applyBorder="1" applyAlignment="1">
      <alignment horizontal="center"/>
    </xf>
    <xf numFmtId="190" fontId="55" fillId="26" borderId="0" xfId="0" applyNumberFormat="1" applyFont="1" applyFill="1" applyBorder="1"/>
    <xf numFmtId="0" fontId="61" fillId="26" borderId="0" xfId="0" applyFont="1" applyFill="1" applyBorder="1" applyAlignment="1">
      <alignment horizontal="center" vertical="top" wrapText="1"/>
    </xf>
    <xf numFmtId="0" fontId="52" fillId="26" borderId="0" xfId="0" applyFont="1" applyFill="1" applyBorder="1" applyAlignment="1">
      <alignment horizontal="center" vertical="top" wrapText="1"/>
    </xf>
    <xf numFmtId="190" fontId="52" fillId="26" borderId="0" xfId="0" applyNumberFormat="1" applyFont="1" applyFill="1" applyBorder="1" applyAlignment="1">
      <alignment vertical="top" wrapText="1"/>
    </xf>
    <xf numFmtId="190" fontId="53" fillId="26" borderId="0" xfId="0" applyNumberFormat="1" applyFont="1" applyFill="1" applyBorder="1" applyAlignment="1">
      <alignment vertical="center" wrapText="1"/>
    </xf>
    <xf numFmtId="190" fontId="53" fillId="26" borderId="0" xfId="0" applyNumberFormat="1" applyFont="1" applyFill="1" applyBorder="1" applyAlignment="1">
      <alignment vertical="top" wrapText="1"/>
    </xf>
    <xf numFmtId="0" fontId="62" fillId="26" borderId="0" xfId="0" applyFont="1" applyFill="1"/>
    <xf numFmtId="0" fontId="63" fillId="26" borderId="0" xfId="0" applyFont="1" applyFill="1"/>
    <xf numFmtId="0" fontId="42" fillId="26" borderId="0" xfId="0" applyFont="1" applyFill="1" applyAlignment="1">
      <alignment horizontal="center" vertical="center"/>
    </xf>
    <xf numFmtId="0" fontId="42" fillId="26" borderId="0" xfId="0" applyFont="1" applyFill="1" applyBorder="1" applyAlignment="1">
      <alignment horizontal="center" vertical="center"/>
    </xf>
    <xf numFmtId="0" fontId="52" fillId="26" borderId="0" xfId="0" applyFont="1" applyFill="1" applyBorder="1" applyAlignment="1">
      <alignment vertical="center"/>
    </xf>
    <xf numFmtId="0" fontId="61" fillId="26" borderId="0" xfId="0" applyFont="1" applyFill="1" applyBorder="1" applyAlignment="1">
      <alignment horizontal="center" vertical="center" wrapText="1"/>
    </xf>
    <xf numFmtId="0" fontId="40" fillId="26" borderId="0" xfId="0" applyFont="1" applyFill="1" applyBorder="1" applyAlignment="1">
      <alignment vertical="center"/>
    </xf>
    <xf numFmtId="0" fontId="40"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0" fontId="52" fillId="26" borderId="0" xfId="0" applyNumberFormat="1" applyFont="1" applyFill="1" applyBorder="1" applyAlignment="1">
      <alignment vertical="center" wrapText="1"/>
    </xf>
    <xf numFmtId="0" fontId="52" fillId="26" borderId="0" xfId="0" applyFont="1" applyFill="1" applyBorder="1" applyAlignment="1">
      <alignment vertical="center" wrapText="1"/>
    </xf>
    <xf numFmtId="0" fontId="53"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4" fillId="26" borderId="0" xfId="0" applyFont="1" applyFill="1" applyAlignment="1">
      <alignment vertical="center"/>
    </xf>
    <xf numFmtId="0" fontId="6" fillId="26" borderId="0" xfId="0" applyFont="1" applyFill="1" applyAlignment="1">
      <alignment horizontal="center" vertical="center"/>
    </xf>
    <xf numFmtId="190" fontId="4" fillId="26" borderId="0" xfId="0" applyNumberFormat="1" applyFont="1" applyFill="1" applyBorder="1" applyAlignment="1">
      <alignment vertical="top" wrapText="1"/>
    </xf>
    <xf numFmtId="0" fontId="9" fillId="26" borderId="0" xfId="0" applyFont="1" applyFill="1" applyBorder="1" applyAlignment="1">
      <alignment horizontal="left" indent="2"/>
    </xf>
    <xf numFmtId="0" fontId="65" fillId="26" borderId="0" xfId="0" applyFont="1" applyFill="1" applyBorder="1" applyAlignment="1">
      <alignment horizontal="left" vertical="justify"/>
    </xf>
    <xf numFmtId="190" fontId="68" fillId="26" borderId="0" xfId="0" applyNumberFormat="1" applyFont="1" applyFill="1" applyBorder="1" applyAlignment="1">
      <alignment vertical="justify"/>
    </xf>
    <xf numFmtId="190" fontId="64" fillId="26" borderId="0" xfId="0" applyNumberFormat="1" applyFont="1" applyFill="1" applyBorder="1" applyAlignment="1">
      <alignment vertical="justify" wrapText="1"/>
    </xf>
    <xf numFmtId="190" fontId="4" fillId="26" borderId="0" xfId="0" applyNumberFormat="1" applyFont="1" applyFill="1" applyBorder="1" applyAlignment="1">
      <alignment vertical="justify" wrapText="1"/>
    </xf>
    <xf numFmtId="0" fontId="4" fillId="26" borderId="0" xfId="0" applyFont="1" applyFill="1" applyBorder="1" applyAlignment="1"/>
    <xf numFmtId="0" fontId="64"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0" fontId="6" fillId="26" borderId="0" xfId="0" applyNumberFormat="1" applyFont="1" applyFill="1" applyBorder="1"/>
    <xf numFmtId="190" fontId="27" fillId="26" borderId="0" xfId="0" applyNumberFormat="1" applyFont="1" applyFill="1" applyBorder="1" applyAlignment="1">
      <alignment horizontal="center"/>
    </xf>
    <xf numFmtId="190" fontId="4" fillId="26" borderId="0" xfId="0" applyNumberFormat="1" applyFont="1" applyFill="1" applyBorder="1" applyAlignment="1">
      <alignment horizontal="centerContinuous" vertical="center" wrapText="1"/>
    </xf>
    <xf numFmtId="190" fontId="27" fillId="26" borderId="0" xfId="0" applyNumberFormat="1" applyFont="1" applyFill="1" applyBorder="1" applyAlignment="1">
      <alignment horizontal="center" vertical="justify"/>
    </xf>
    <xf numFmtId="190" fontId="4" fillId="26" borderId="0" xfId="0" applyNumberFormat="1" applyFont="1" applyFill="1" applyBorder="1" applyAlignment="1">
      <alignment horizontal="center" vertical="center" wrapText="1"/>
    </xf>
    <xf numFmtId="190" fontId="4" fillId="26" borderId="0" xfId="0" applyNumberFormat="1" applyFont="1" applyFill="1" applyBorder="1" applyAlignment="1">
      <alignment vertical="center" wrapText="1"/>
    </xf>
    <xf numFmtId="190" fontId="27" fillId="26" borderId="0" xfId="0" applyNumberFormat="1" applyFont="1" applyFill="1" applyBorder="1"/>
    <xf numFmtId="190" fontId="28" fillId="26" borderId="0" xfId="0" applyNumberFormat="1" applyFont="1" applyFill="1" applyBorder="1"/>
    <xf numFmtId="190" fontId="67" fillId="26" borderId="0" xfId="0" applyNumberFormat="1" applyFont="1" applyFill="1" applyBorder="1" applyAlignment="1">
      <alignment horizontal="center"/>
    </xf>
    <xf numFmtId="2" fontId="67" fillId="26" borderId="0" xfId="0" applyNumberFormat="1" applyFont="1" applyFill="1" applyBorder="1" applyAlignment="1">
      <alignment horizontal="center"/>
    </xf>
    <xf numFmtId="0" fontId="67" fillId="26" borderId="0" xfId="0" applyFont="1" applyFill="1" applyBorder="1" applyAlignment="1">
      <alignment horizontal="center"/>
    </xf>
    <xf numFmtId="0" fontId="6" fillId="26" borderId="0" xfId="0" applyFont="1" applyFill="1" applyBorder="1" applyAlignment="1">
      <alignment horizontal="center"/>
    </xf>
    <xf numFmtId="190"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0" fontId="10" fillId="26" borderId="0" xfId="0" applyNumberFormat="1" applyFont="1" applyFill="1" applyBorder="1"/>
    <xf numFmtId="190"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91" fontId="27" fillId="26" borderId="0" xfId="0" applyNumberFormat="1" applyFont="1" applyFill="1" applyBorder="1"/>
    <xf numFmtId="190" fontId="27" fillId="0" borderId="0" xfId="0" applyNumberFormat="1" applyFont="1" applyFill="1" applyBorder="1" applyAlignment="1">
      <alignment horizontal="center"/>
    </xf>
    <xf numFmtId="190" fontId="6" fillId="26" borderId="0" xfId="0" applyNumberFormat="1" applyFont="1" applyFill="1" applyBorder="1" applyAlignment="1">
      <alignment vertical="center" wrapText="1"/>
    </xf>
    <xf numFmtId="0" fontId="74" fillId="26" borderId="0" xfId="0" applyFont="1" applyFill="1" applyAlignment="1">
      <alignment horizontal="center"/>
    </xf>
    <xf numFmtId="0" fontId="9" fillId="26" borderId="11" xfId="0" applyFont="1" applyFill="1" applyBorder="1" applyAlignment="1">
      <alignment horizontal="center" vertical="center" wrapText="1"/>
    </xf>
    <xf numFmtId="0" fontId="79" fillId="26" borderId="11" xfId="0" applyFont="1" applyFill="1" applyBorder="1" applyAlignment="1">
      <alignment horizontal="center" vertical="center" wrapText="1"/>
    </xf>
    <xf numFmtId="4" fontId="39"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6" borderId="11" xfId="0" applyNumberFormat="1" applyFont="1" applyFill="1" applyBorder="1" applyAlignment="1">
      <alignment horizontal="right" vertical="center" wrapText="1"/>
    </xf>
    <xf numFmtId="4" fontId="39" fillId="26" borderId="11" xfId="0" applyNumberFormat="1" applyFont="1" applyFill="1" applyBorder="1" applyAlignment="1">
      <alignment horizontal="right" vertical="center" wrapText="1"/>
    </xf>
    <xf numFmtId="4" fontId="37" fillId="26" borderId="11" xfId="0" applyNumberFormat="1" applyFont="1" applyFill="1" applyBorder="1" applyAlignment="1">
      <alignment horizontal="right" vertical="center" wrapText="1"/>
    </xf>
    <xf numFmtId="4" fontId="37" fillId="26" borderId="11" xfId="0" applyNumberFormat="1" applyFont="1" applyFill="1" applyBorder="1" applyAlignment="1">
      <alignment vertical="center" wrapText="1"/>
    </xf>
    <xf numFmtId="4" fontId="4" fillId="26" borderId="11" xfId="0" applyNumberFormat="1" applyFont="1" applyFill="1" applyBorder="1" applyAlignment="1">
      <alignment horizontal="right" vertical="center" wrapText="1"/>
    </xf>
    <xf numFmtId="4" fontId="70" fillId="26"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4" fontId="37" fillId="0" borderId="11" xfId="0" applyNumberFormat="1" applyFont="1" applyFill="1" applyBorder="1" applyAlignment="1">
      <alignment vertical="center" wrapText="1"/>
    </xf>
    <xf numFmtId="4" fontId="69" fillId="26" borderId="11" xfId="0" applyNumberFormat="1" applyFont="1" applyFill="1" applyBorder="1" applyAlignment="1">
      <alignment vertical="top" wrapText="1"/>
    </xf>
    <xf numFmtId="4" fontId="69" fillId="26" borderId="11" xfId="0" applyNumberFormat="1" applyFont="1" applyFill="1" applyBorder="1" applyAlignment="1">
      <alignment vertical="center" wrapText="1"/>
    </xf>
    <xf numFmtId="4" fontId="49" fillId="26" borderId="11" xfId="0" applyNumberFormat="1" applyFont="1" applyFill="1" applyBorder="1" applyAlignment="1">
      <alignment horizontal="right" vertical="center" wrapText="1"/>
    </xf>
    <xf numFmtId="190" fontId="84" fillId="26" borderId="11" xfId="0" applyNumberFormat="1" applyFont="1" applyFill="1" applyBorder="1" applyAlignment="1">
      <alignment horizontal="left" vertical="center" wrapText="1"/>
    </xf>
    <xf numFmtId="4" fontId="84" fillId="26" borderId="11" xfId="0" applyNumberFormat="1" applyFont="1" applyFill="1" applyBorder="1" applyAlignment="1">
      <alignment horizontal="right" vertical="center" wrapText="1"/>
    </xf>
    <xf numFmtId="0" fontId="81" fillId="26" borderId="0" xfId="0" applyFont="1" applyFill="1" applyAlignment="1">
      <alignment horizontal="center" wrapText="1"/>
    </xf>
    <xf numFmtId="49" fontId="37"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6" fillId="26" borderId="11" xfId="0" applyNumberFormat="1" applyFont="1" applyFill="1" applyBorder="1" applyAlignment="1">
      <alignment horizontal="center" vertical="center" wrapText="1"/>
    </xf>
    <xf numFmtId="49" fontId="69" fillId="26" borderId="11" xfId="0" applyNumberFormat="1" applyFont="1" applyFill="1" applyBorder="1" applyAlignment="1">
      <alignment horizontal="center" vertical="center" wrapText="1"/>
    </xf>
    <xf numFmtId="49" fontId="72"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70" fillId="26" borderId="11" xfId="0" applyNumberFormat="1" applyFont="1" applyFill="1" applyBorder="1" applyAlignment="1">
      <alignment horizontal="center" vertical="center" wrapText="1"/>
    </xf>
    <xf numFmtId="49" fontId="12"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69" fillId="26" borderId="11" xfId="0" applyNumberFormat="1" applyFont="1" applyFill="1" applyBorder="1" applyAlignment="1">
      <alignment horizontal="center" vertical="top" wrapText="1"/>
    </xf>
    <xf numFmtId="49" fontId="82"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9"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top" wrapText="1"/>
    </xf>
    <xf numFmtId="4" fontId="39" fillId="26" borderId="11" xfId="0" applyNumberFormat="1" applyFont="1" applyFill="1" applyBorder="1" applyAlignment="1">
      <alignment vertical="top" wrapText="1"/>
    </xf>
    <xf numFmtId="0" fontId="78" fillId="26" borderId="0" xfId="0" applyFont="1" applyFill="1" applyAlignment="1">
      <alignment horizontal="center" wrapText="1"/>
    </xf>
    <xf numFmtId="0" fontId="1" fillId="26" borderId="0" xfId="0" applyFont="1" applyFill="1"/>
    <xf numFmtId="0" fontId="62" fillId="26" borderId="0" xfId="0" applyFont="1" applyFill="1" applyAlignment="1">
      <alignment wrapText="1"/>
    </xf>
    <xf numFmtId="0" fontId="62" fillId="26" borderId="0" xfId="0" applyFont="1" applyFill="1" applyAlignment="1"/>
    <xf numFmtId="190" fontId="12" fillId="26" borderId="0" xfId="0" applyNumberFormat="1" applyFont="1" applyFill="1"/>
    <xf numFmtId="0" fontId="93" fillId="26" borderId="13" xfId="0" applyFont="1" applyFill="1" applyBorder="1" applyAlignment="1" applyProtection="1">
      <alignment horizontal="center"/>
    </xf>
    <xf numFmtId="0" fontId="93" fillId="26" borderId="13" xfId="0" applyFont="1" applyFill="1" applyBorder="1" applyAlignment="1" applyProtection="1">
      <alignment vertical="center" wrapText="1"/>
    </xf>
    <xf numFmtId="190" fontId="91" fillId="26" borderId="13" xfId="0" applyNumberFormat="1" applyFont="1" applyFill="1" applyBorder="1" applyAlignment="1">
      <alignment horizontal="center" wrapText="1"/>
    </xf>
    <xf numFmtId="0" fontId="93" fillId="26" borderId="14" xfId="0" applyFont="1" applyFill="1" applyBorder="1" applyAlignment="1" applyProtection="1">
      <alignment horizontal="center"/>
    </xf>
    <xf numFmtId="0" fontId="91" fillId="26" borderId="14" xfId="0" applyFont="1" applyFill="1" applyBorder="1" applyAlignment="1" applyProtection="1">
      <alignment vertical="center" wrapText="1"/>
    </xf>
    <xf numFmtId="190" fontId="91" fillId="26" borderId="14" xfId="0" applyNumberFormat="1" applyFont="1" applyFill="1" applyBorder="1" applyAlignment="1">
      <alignment horizontal="center" wrapText="1"/>
    </xf>
    <xf numFmtId="0" fontId="91" fillId="26" borderId="14" xfId="0" applyFont="1" applyFill="1" applyBorder="1" applyAlignment="1" applyProtection="1">
      <alignment horizontal="center"/>
    </xf>
    <xf numFmtId="0" fontId="94" fillId="26" borderId="14" xfId="0" applyFont="1" applyFill="1" applyBorder="1" applyAlignment="1" applyProtection="1">
      <alignment vertical="center" wrapText="1"/>
    </xf>
    <xf numFmtId="0" fontId="93" fillId="26" borderId="14" xfId="0" applyFont="1" applyFill="1" applyBorder="1" applyAlignment="1" applyProtection="1">
      <alignment vertical="center" wrapText="1"/>
    </xf>
    <xf numFmtId="190" fontId="91" fillId="26" borderId="14" xfId="0" applyNumberFormat="1" applyFont="1" applyFill="1" applyBorder="1" applyAlignment="1">
      <alignment horizontal="center"/>
    </xf>
    <xf numFmtId="0" fontId="44" fillId="26" borderId="14" xfId="0" applyFont="1" applyFill="1" applyBorder="1" applyAlignment="1" applyProtection="1">
      <alignment horizontal="center"/>
    </xf>
    <xf numFmtId="0" fontId="44" fillId="26" borderId="14" xfId="0" applyFont="1" applyFill="1" applyBorder="1" applyAlignment="1" applyProtection="1">
      <alignment horizontal="left" vertical="center" wrapText="1"/>
    </xf>
    <xf numFmtId="190" fontId="44" fillId="26" borderId="14" xfId="0" applyNumberFormat="1" applyFont="1" applyFill="1" applyBorder="1" applyAlignment="1"/>
    <xf numFmtId="0" fontId="12" fillId="26" borderId="14" xfId="0" applyFont="1" applyFill="1" applyBorder="1" applyAlignment="1" applyProtection="1">
      <alignment horizontal="center"/>
    </xf>
    <xf numFmtId="0" fontId="12" fillId="26" borderId="14" xfId="0" applyFont="1" applyFill="1" applyBorder="1" applyAlignment="1" applyProtection="1">
      <alignment vertical="center" wrapText="1"/>
    </xf>
    <xf numFmtId="190" fontId="12" fillId="26" borderId="14" xfId="0" applyNumberFormat="1" applyFont="1" applyFill="1" applyBorder="1" applyAlignment="1"/>
    <xf numFmtId="0" fontId="91" fillId="26" borderId="15" xfId="0" applyFont="1" applyFill="1" applyBorder="1" applyAlignment="1" applyProtection="1">
      <alignment horizontal="center"/>
    </xf>
    <xf numFmtId="190" fontId="91" fillId="26" borderId="15" xfId="0" applyNumberFormat="1" applyFont="1" applyFill="1" applyBorder="1" applyAlignment="1">
      <alignment horizontal="center"/>
    </xf>
    <xf numFmtId="0" fontId="95" fillId="26" borderId="0" xfId="0" applyFont="1" applyFill="1" applyAlignment="1">
      <alignment horizontal="left" indent="2"/>
    </xf>
    <xf numFmtId="190" fontId="91" fillId="26" borderId="13" xfId="0" applyNumberFormat="1" applyFont="1" applyFill="1" applyBorder="1" applyAlignment="1">
      <alignment horizontal="center"/>
    </xf>
    <xf numFmtId="0" fontId="95" fillId="26" borderId="0" xfId="0" applyFont="1" applyFill="1" applyBorder="1"/>
    <xf numFmtId="0" fontId="91" fillId="26" borderId="15" xfId="0" applyFont="1" applyFill="1" applyBorder="1" applyAlignment="1" applyProtection="1">
      <alignment vertical="center" wrapText="1"/>
    </xf>
    <xf numFmtId="0" fontId="93" fillId="26" borderId="14" xfId="0" applyFont="1" applyFill="1" applyBorder="1" applyAlignment="1" applyProtection="1">
      <alignment horizontal="center" vertical="center" wrapText="1"/>
    </xf>
    <xf numFmtId="0" fontId="96" fillId="26" borderId="0" xfId="0" applyFont="1" applyFill="1"/>
    <xf numFmtId="0" fontId="97" fillId="26" borderId="0" xfId="0" applyFont="1" applyFill="1"/>
    <xf numFmtId="0" fontId="98" fillId="26" borderId="0" xfId="0" applyFont="1" applyFill="1"/>
    <xf numFmtId="0" fontId="93" fillId="26" borderId="13" xfId="0" applyFont="1" applyFill="1" applyBorder="1" applyAlignment="1" applyProtection="1">
      <alignment horizontal="center"/>
      <protection hidden="1"/>
    </xf>
    <xf numFmtId="0" fontId="93" fillId="26" borderId="15" xfId="0" applyFont="1" applyFill="1" applyBorder="1" applyAlignment="1" applyProtection="1">
      <alignment horizontal="center"/>
      <protection hidden="1"/>
    </xf>
    <xf numFmtId="0" fontId="93" fillId="26" borderId="15" xfId="0" applyFont="1" applyFill="1" applyBorder="1" applyAlignment="1" applyProtection="1">
      <alignment vertical="center" wrapText="1"/>
    </xf>
    <xf numFmtId="0" fontId="91" fillId="26" borderId="14" xfId="0" applyFont="1" applyFill="1" applyBorder="1" applyAlignment="1" applyProtection="1">
      <alignment horizontal="center"/>
      <protection hidden="1"/>
    </xf>
    <xf numFmtId="0" fontId="91" fillId="26" borderId="15" xfId="0" applyFont="1" applyFill="1" applyBorder="1" applyAlignment="1" applyProtection="1">
      <alignment horizontal="center"/>
      <protection hidden="1"/>
    </xf>
    <xf numFmtId="0" fontId="48" fillId="26" borderId="0" xfId="307" applyFont="1" applyFill="1" applyBorder="1" applyAlignment="1" applyProtection="1">
      <alignment horizontal="left" vertical="center" wrapText="1"/>
      <protection hidden="1"/>
    </xf>
    <xf numFmtId="190" fontId="48" fillId="26" borderId="0" xfId="405" applyNumberFormat="1" applyFont="1" applyFill="1" applyBorder="1" applyAlignment="1" applyProtection="1">
      <alignment vertical="center"/>
    </xf>
    <xf numFmtId="190" fontId="46" fillId="26" borderId="0" xfId="0" applyNumberFormat="1" applyFont="1" applyFill="1"/>
    <xf numFmtId="203" fontId="46" fillId="26" borderId="0" xfId="0" applyNumberFormat="1" applyFont="1" applyFill="1"/>
    <xf numFmtId="0" fontId="39" fillId="26" borderId="11" xfId="0" applyFont="1" applyFill="1" applyBorder="1" applyAlignment="1">
      <alignment horizontal="center" vertical="center" wrapText="1"/>
    </xf>
    <xf numFmtId="0" fontId="39" fillId="26" borderId="11" xfId="0" applyFont="1" applyFill="1" applyBorder="1" applyAlignment="1">
      <alignment horizontal="center" vertical="center"/>
    </xf>
    <xf numFmtId="4" fontId="45" fillId="26" borderId="11" xfId="0" applyNumberFormat="1" applyFont="1" applyFill="1" applyBorder="1" applyAlignment="1">
      <alignment horizontal="right" vertical="center" wrapText="1"/>
    </xf>
    <xf numFmtId="4" fontId="82" fillId="26" borderId="11" xfId="0" applyNumberFormat="1" applyFont="1" applyFill="1" applyBorder="1" applyAlignment="1">
      <alignment horizontal="right" vertical="center" wrapText="1"/>
    </xf>
    <xf numFmtId="49" fontId="82"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99" fillId="26" borderId="11" xfId="0" applyNumberFormat="1" applyFont="1" applyFill="1" applyBorder="1" applyAlignment="1">
      <alignment horizontal="center" vertical="center" wrapText="1"/>
    </xf>
    <xf numFmtId="49" fontId="39" fillId="0" borderId="11" xfId="0" applyNumberFormat="1" applyFont="1" applyBorder="1" applyAlignment="1">
      <alignment horizontal="center" vertical="center"/>
    </xf>
    <xf numFmtId="4" fontId="27" fillId="26" borderId="11" xfId="0" applyNumberFormat="1" applyFont="1" applyFill="1" applyBorder="1" applyAlignment="1">
      <alignment vertical="top" wrapText="1"/>
    </xf>
    <xf numFmtId="0" fontId="99" fillId="26" borderId="11" xfId="0" applyFont="1" applyFill="1" applyBorder="1" applyAlignment="1">
      <alignment horizontal="center" vertical="center" wrapText="1"/>
    </xf>
    <xf numFmtId="0" fontId="86" fillId="26" borderId="0" xfId="0" applyFont="1" applyFill="1" applyBorder="1" applyAlignment="1">
      <alignment vertical="center"/>
    </xf>
    <xf numFmtId="0" fontId="120" fillId="26" borderId="0" xfId="0" applyFont="1" applyFill="1" applyBorder="1" applyAlignment="1">
      <alignment horizontal="center" vertical="center" wrapText="1"/>
    </xf>
    <xf numFmtId="0" fontId="85" fillId="26" borderId="0" xfId="0" applyFont="1" applyFill="1" applyBorder="1" applyAlignment="1">
      <alignment vertical="center"/>
    </xf>
    <xf numFmtId="0" fontId="85" fillId="26" borderId="0" xfId="0" applyFont="1" applyFill="1" applyAlignment="1">
      <alignment vertical="center"/>
    </xf>
    <xf numFmtId="0" fontId="64" fillId="26" borderId="0" xfId="0" applyFont="1" applyFill="1" applyAlignment="1">
      <alignment vertical="center"/>
    </xf>
    <xf numFmtId="49" fontId="82" fillId="26" borderId="11" xfId="0" applyNumberFormat="1" applyFont="1" applyFill="1" applyBorder="1" applyAlignment="1">
      <alignment horizontal="center" vertical="center"/>
    </xf>
    <xf numFmtId="49" fontId="83"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xf>
    <xf numFmtId="0" fontId="72" fillId="26" borderId="11" xfId="0" applyFont="1" applyFill="1" applyBorder="1" applyAlignment="1">
      <alignment horizontal="center" vertical="center" wrapText="1"/>
    </xf>
    <xf numFmtId="0" fontId="72" fillId="0" borderId="11" xfId="0" applyFont="1" applyBorder="1" applyAlignment="1">
      <alignment horizontal="center" vertical="center" wrapText="1"/>
    </xf>
    <xf numFmtId="0" fontId="82"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4" fontId="89" fillId="26" borderId="11" xfId="0" applyNumberFormat="1" applyFont="1" applyFill="1" applyBorder="1" applyAlignment="1">
      <alignment vertical="top" wrapText="1"/>
    </xf>
    <xf numFmtId="4" fontId="4" fillId="26" borderId="11" xfId="0" applyNumberFormat="1" applyFont="1" applyFill="1" applyBorder="1"/>
    <xf numFmtId="4" fontId="39"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69" fillId="26" borderId="11" xfId="0" applyNumberFormat="1" applyFont="1" applyFill="1" applyBorder="1" applyAlignment="1">
      <alignment horizontal="right" vertical="top" wrapText="1"/>
    </xf>
    <xf numFmtId="4" fontId="37"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88" fillId="26" borderId="11" xfId="0" applyNumberFormat="1" applyFont="1" applyFill="1" applyBorder="1" applyAlignment="1">
      <alignment vertical="center" wrapText="1"/>
    </xf>
    <xf numFmtId="4" fontId="88" fillId="0" borderId="11" xfId="0" applyNumberFormat="1" applyFont="1" applyFill="1" applyBorder="1" applyAlignment="1">
      <alignment horizontal="right" vertical="center" wrapText="1"/>
    </xf>
    <xf numFmtId="4" fontId="88" fillId="0" borderId="11" xfId="0" applyNumberFormat="1" applyFont="1" applyFill="1" applyBorder="1" applyAlignment="1">
      <alignment vertical="center" wrapText="1"/>
    </xf>
    <xf numFmtId="190" fontId="39" fillId="26" borderId="11" xfId="0" applyNumberFormat="1" applyFont="1" applyFill="1" applyBorder="1" applyAlignment="1">
      <alignment horizontal="center" vertical="center" wrapText="1"/>
    </xf>
    <xf numFmtId="190" fontId="3" fillId="26" borderId="11" xfId="0" applyNumberFormat="1" applyFont="1" applyFill="1" applyBorder="1" applyAlignment="1">
      <alignment horizontal="center" vertical="center" wrapText="1"/>
    </xf>
    <xf numFmtId="190" fontId="69" fillId="26" borderId="11" xfId="0" applyNumberFormat="1" applyFont="1" applyFill="1" applyBorder="1" applyAlignment="1">
      <alignment horizontal="center" vertical="center" wrapText="1"/>
    </xf>
    <xf numFmtId="0" fontId="72" fillId="26" borderId="11" xfId="0" applyFont="1" applyFill="1" applyBorder="1" applyAlignment="1">
      <alignment horizontal="center" vertical="top" wrapText="1"/>
    </xf>
    <xf numFmtId="190" fontId="37" fillId="26" borderId="11" xfId="0" applyNumberFormat="1" applyFont="1" applyFill="1" applyBorder="1" applyAlignment="1">
      <alignment horizontal="center" vertical="center" wrapText="1"/>
    </xf>
    <xf numFmtId="190" fontId="82" fillId="26" borderId="11" xfId="0" applyNumberFormat="1" applyFont="1" applyFill="1" applyBorder="1" applyAlignment="1">
      <alignment horizontal="center" vertical="center" wrapText="1"/>
    </xf>
    <xf numFmtId="190" fontId="11" fillId="26" borderId="11" xfId="0" applyNumberFormat="1" applyFont="1" applyFill="1" applyBorder="1" applyAlignment="1">
      <alignment horizontal="center" vertical="center" wrapText="1"/>
    </xf>
    <xf numFmtId="190" fontId="84" fillId="26" borderId="11" xfId="0" applyNumberFormat="1" applyFont="1" applyFill="1" applyBorder="1" applyAlignment="1">
      <alignment horizontal="center" vertical="center" wrapText="1"/>
    </xf>
    <xf numFmtId="0" fontId="71" fillId="26" borderId="11" xfId="0" applyFont="1" applyFill="1" applyBorder="1" applyAlignment="1">
      <alignment horizontal="center" vertical="center" wrapText="1"/>
    </xf>
    <xf numFmtId="190" fontId="4" fillId="26" borderId="11" xfId="0" applyNumberFormat="1" applyFont="1" applyFill="1" applyBorder="1" applyAlignment="1">
      <alignment horizontal="center" vertical="center" wrapText="1"/>
    </xf>
    <xf numFmtId="0" fontId="36" fillId="26" borderId="11" xfId="0" applyFont="1" applyFill="1" applyBorder="1" applyAlignment="1">
      <alignment horizontal="center" vertical="center" wrapText="1"/>
    </xf>
    <xf numFmtId="190" fontId="69" fillId="0" borderId="11" xfId="0" applyNumberFormat="1" applyFont="1" applyFill="1" applyBorder="1" applyAlignment="1">
      <alignment horizontal="center" vertical="center" wrapText="1"/>
    </xf>
    <xf numFmtId="0" fontId="75" fillId="26" borderId="11" xfId="0" applyFont="1" applyFill="1" applyBorder="1" applyAlignment="1">
      <alignment horizontal="center" vertical="center" wrapText="1"/>
    </xf>
    <xf numFmtId="0" fontId="34" fillId="0" borderId="11" xfId="0" applyFont="1" applyBorder="1" applyAlignment="1">
      <alignment horizontal="center" vertical="top" wrapText="1"/>
    </xf>
    <xf numFmtId="0" fontId="75" fillId="0" borderId="11" xfId="0" applyFont="1" applyBorder="1" applyAlignment="1">
      <alignment horizontal="center" vertical="center" wrapText="1"/>
    </xf>
    <xf numFmtId="0" fontId="39" fillId="0" borderId="11" xfId="0" applyFont="1" applyBorder="1" applyAlignment="1">
      <alignment horizontal="center" vertical="center" wrapText="1"/>
    </xf>
    <xf numFmtId="190" fontId="72" fillId="0" borderId="11" xfId="0" applyNumberFormat="1" applyFont="1" applyBorder="1" applyAlignment="1">
      <alignment horizontal="center" vertical="center" wrapText="1"/>
    </xf>
    <xf numFmtId="0" fontId="71" fillId="26" borderId="11" xfId="0" applyFont="1" applyFill="1" applyBorder="1" applyAlignment="1">
      <alignment horizontal="center" vertical="top" wrapText="1"/>
    </xf>
    <xf numFmtId="0" fontId="33" fillId="26" borderId="11" xfId="0" applyFont="1" applyFill="1" applyBorder="1" applyAlignment="1">
      <alignment horizontal="center" vertical="top" wrapText="1"/>
    </xf>
    <xf numFmtId="0" fontId="39" fillId="26" borderId="11" xfId="0" applyNumberFormat="1" applyFont="1" applyFill="1" applyBorder="1" applyAlignment="1">
      <alignment horizontal="center" vertical="center" wrapText="1"/>
    </xf>
    <xf numFmtId="0" fontId="71" fillId="0" borderId="11" xfId="0" applyFont="1" applyBorder="1" applyAlignment="1">
      <alignment horizontal="center" vertical="center" wrapText="1"/>
    </xf>
    <xf numFmtId="0" fontId="36" fillId="0" borderId="11" xfId="0" applyFont="1" applyBorder="1" applyAlignment="1">
      <alignment horizontal="center" vertical="center" wrapText="1"/>
    </xf>
    <xf numFmtId="0" fontId="75" fillId="26" borderId="11" xfId="0" applyFont="1" applyFill="1" applyBorder="1" applyAlignment="1">
      <alignment horizontal="center" vertical="top" wrapText="1"/>
    </xf>
    <xf numFmtId="0" fontId="69" fillId="26" borderId="11" xfId="0" applyFont="1" applyFill="1" applyBorder="1" applyAlignment="1">
      <alignment horizontal="center" vertical="center" wrapText="1"/>
    </xf>
    <xf numFmtId="0" fontId="37" fillId="26" borderId="11" xfId="0" applyFont="1" applyFill="1" applyBorder="1" applyAlignment="1">
      <alignment horizontal="center" vertical="center" wrapText="1"/>
    </xf>
    <xf numFmtId="0" fontId="71" fillId="0" borderId="11" xfId="0" applyFont="1" applyBorder="1" applyAlignment="1">
      <alignment horizontal="center" vertical="top" wrapText="1"/>
    </xf>
    <xf numFmtId="0" fontId="34" fillId="26" borderId="11" xfId="0" applyFont="1" applyFill="1" applyBorder="1" applyAlignment="1">
      <alignment horizontal="center" vertical="top" wrapText="1"/>
    </xf>
    <xf numFmtId="190" fontId="39" fillId="0" borderId="11" xfId="0" applyNumberFormat="1" applyFont="1" applyBorder="1" applyAlignment="1">
      <alignment horizontal="center" vertical="center" wrapText="1"/>
    </xf>
    <xf numFmtId="0" fontId="39" fillId="26" borderId="11" xfId="0" applyFont="1" applyFill="1" applyBorder="1" applyAlignment="1" applyProtection="1">
      <alignment horizontal="center" vertical="center" wrapText="1"/>
    </xf>
    <xf numFmtId="0" fontId="39" fillId="0" borderId="11" xfId="0" applyFont="1" applyFill="1" applyBorder="1" applyAlignment="1">
      <alignment horizontal="center" vertical="center" wrapText="1"/>
    </xf>
    <xf numFmtId="4" fontId="71" fillId="26" borderId="11" xfId="0" applyNumberFormat="1" applyFont="1" applyFill="1" applyBorder="1" applyAlignment="1">
      <alignment horizontal="center" vertical="center" wrapText="1"/>
    </xf>
    <xf numFmtId="0" fontId="87" fillId="26" borderId="11" xfId="0" applyFont="1" applyFill="1" applyBorder="1" applyAlignment="1">
      <alignment horizontal="center" vertical="top" wrapText="1"/>
    </xf>
    <xf numFmtId="0" fontId="73" fillId="26" borderId="11" xfId="0" applyFont="1" applyFill="1" applyBorder="1" applyAlignment="1">
      <alignment horizontal="center" vertical="center" wrapText="1"/>
    </xf>
    <xf numFmtId="4" fontId="99" fillId="26" borderId="11" xfId="0" applyNumberFormat="1" applyFont="1" applyFill="1" applyBorder="1" applyAlignment="1">
      <alignment horizontal="right" vertical="center" wrapText="1"/>
    </xf>
    <xf numFmtId="4" fontId="9" fillId="26" borderId="11" xfId="0" applyNumberFormat="1" applyFont="1" applyFill="1" applyBorder="1" applyAlignment="1">
      <alignment horizontal="right" vertical="center" wrapText="1"/>
    </xf>
    <xf numFmtId="49" fontId="45" fillId="26" borderId="11" xfId="0" applyNumberFormat="1" applyFont="1" applyFill="1" applyBorder="1" applyAlignment="1">
      <alignment horizontal="center" vertical="center" wrapText="1"/>
    </xf>
    <xf numFmtId="49" fontId="82" fillId="0" borderId="11" xfId="0" applyNumberFormat="1" applyFont="1" applyBorder="1" applyAlignment="1">
      <alignment horizontal="center" vertical="center" wrapText="1"/>
    </xf>
    <xf numFmtId="190" fontId="124" fillId="26" borderId="11" xfId="0" applyNumberFormat="1" applyFont="1" applyFill="1" applyBorder="1" applyAlignment="1">
      <alignment horizontal="center" vertical="center" wrapText="1"/>
    </xf>
    <xf numFmtId="190" fontId="125" fillId="26" borderId="11" xfId="0" applyNumberFormat="1" applyFont="1" applyFill="1" applyBorder="1" applyAlignment="1">
      <alignment horizontal="center" vertical="center" wrapText="1"/>
    </xf>
    <xf numFmtId="0" fontId="123" fillId="26" borderId="11" xfId="0" applyFont="1" applyFill="1" applyBorder="1" applyAlignment="1">
      <alignment horizontal="center" vertical="center" wrapText="1"/>
    </xf>
    <xf numFmtId="0" fontId="51" fillId="26" borderId="0" xfId="0" applyFont="1" applyFill="1" applyBorder="1"/>
    <xf numFmtId="190" fontId="51" fillId="26" borderId="0" xfId="0" applyNumberFormat="1" applyFont="1" applyFill="1" applyBorder="1" applyAlignment="1">
      <alignment vertical="top" wrapText="1"/>
    </xf>
    <xf numFmtId="0" fontId="126" fillId="26" borderId="0" xfId="0" applyFont="1" applyFill="1" applyBorder="1"/>
    <xf numFmtId="0" fontId="126" fillId="26" borderId="0" xfId="0" applyFont="1" applyFill="1"/>
    <xf numFmtId="0" fontId="9" fillId="26" borderId="0" xfId="0" applyFont="1" applyFill="1"/>
    <xf numFmtId="190" fontId="37" fillId="0" borderId="11" xfId="0" applyNumberFormat="1" applyFont="1" applyBorder="1" applyAlignment="1">
      <alignment horizontal="center" vertical="center" wrapText="1"/>
    </xf>
    <xf numFmtId="49" fontId="12" fillId="26" borderId="11" xfId="0" applyNumberFormat="1" applyFont="1" applyFill="1" applyBorder="1" applyAlignment="1">
      <alignment horizontal="center" vertical="top" wrapText="1"/>
    </xf>
    <xf numFmtId="0" fontId="39" fillId="26" borderId="11" xfId="0" applyFont="1" applyFill="1" applyBorder="1" applyAlignment="1">
      <alignment horizontal="center" vertical="top" wrapText="1"/>
    </xf>
    <xf numFmtId="190" fontId="38" fillId="26" borderId="11" xfId="0" applyNumberFormat="1" applyFont="1" applyFill="1" applyBorder="1" applyAlignment="1">
      <alignment horizontal="center" vertical="center" wrapText="1"/>
    </xf>
    <xf numFmtId="190" fontId="127" fillId="26" borderId="11" xfId="0" applyNumberFormat="1" applyFont="1" applyFill="1" applyBorder="1" applyAlignment="1">
      <alignment horizontal="center" vertical="center" wrapText="1"/>
    </xf>
    <xf numFmtId="4" fontId="4" fillId="26" borderId="0" xfId="0" applyNumberFormat="1" applyFont="1" applyFill="1"/>
    <xf numFmtId="0" fontId="39" fillId="0" borderId="11" xfId="0" applyFont="1" applyFill="1" applyBorder="1" applyAlignment="1" applyProtection="1">
      <alignment horizontal="center" vertical="center" wrapText="1"/>
    </xf>
    <xf numFmtId="0" fontId="132" fillId="26" borderId="0" xfId="0" applyFont="1" applyFill="1" applyBorder="1"/>
    <xf numFmtId="190" fontId="132" fillId="26" borderId="0" xfId="0" applyNumberFormat="1" applyFont="1" applyFill="1" applyBorder="1" applyAlignment="1">
      <alignment vertical="top" wrapText="1"/>
    </xf>
    <xf numFmtId="0" fontId="133" fillId="26" borderId="0" xfId="0" applyFont="1" applyFill="1" applyBorder="1"/>
    <xf numFmtId="0" fontId="133" fillId="26" borderId="0" xfId="0" applyFont="1" applyFill="1"/>
    <xf numFmtId="0" fontId="37" fillId="26" borderId="0" xfId="0" applyFont="1" applyFill="1"/>
    <xf numFmtId="4" fontId="82" fillId="26" borderId="11" xfId="0" applyNumberFormat="1" applyFont="1" applyFill="1" applyBorder="1" applyAlignment="1">
      <alignment vertical="center" wrapText="1"/>
    </xf>
    <xf numFmtId="190" fontId="9" fillId="26" borderId="11" xfId="0" applyNumberFormat="1" applyFont="1" applyFill="1" applyBorder="1" applyAlignment="1">
      <alignment horizontal="center" vertical="center" wrapText="1"/>
    </xf>
    <xf numFmtId="1" fontId="82" fillId="0" borderId="14" xfId="0" applyNumberFormat="1" applyFont="1" applyBorder="1" applyAlignment="1">
      <alignment horizontal="center" vertical="center" wrapText="1"/>
    </xf>
    <xf numFmtId="190" fontId="45" fillId="26" borderId="11" xfId="0" applyNumberFormat="1" applyFont="1" applyFill="1" applyBorder="1" applyAlignment="1">
      <alignment horizontal="center" vertical="center" wrapText="1"/>
    </xf>
    <xf numFmtId="4" fontId="82" fillId="0" borderId="11" xfId="0" applyNumberFormat="1" applyFont="1" applyFill="1" applyBorder="1" applyAlignment="1">
      <alignment horizontal="right" vertical="center" wrapText="1"/>
    </xf>
    <xf numFmtId="0" fontId="83" fillId="0" borderId="11" xfId="0" applyFont="1" applyBorder="1" applyAlignment="1">
      <alignment horizontal="center" vertical="center" wrapText="1"/>
    </xf>
    <xf numFmtId="0" fontId="82"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190" fontId="48" fillId="26" borderId="11" xfId="0" applyNumberFormat="1" applyFont="1" applyFill="1" applyBorder="1" applyAlignment="1">
      <alignment horizontal="center" vertical="center" wrapText="1"/>
    </xf>
    <xf numFmtId="4" fontId="48" fillId="26" borderId="11" xfId="0" applyNumberFormat="1" applyFont="1" applyFill="1" applyBorder="1" applyAlignment="1">
      <alignment horizontal="right" vertical="center" wrapText="1"/>
    </xf>
    <xf numFmtId="4" fontId="82" fillId="26" borderId="11" xfId="0" applyNumberFormat="1" applyFont="1" applyFill="1" applyBorder="1" applyAlignment="1">
      <alignment horizontal="center" vertical="center" wrapText="1"/>
    </xf>
    <xf numFmtId="4" fontId="46" fillId="26" borderId="0" xfId="0" applyNumberFormat="1" applyFont="1" applyFill="1"/>
    <xf numFmtId="1" fontId="82" fillId="0" borderId="15" xfId="0" applyNumberFormat="1" applyFont="1" applyBorder="1" applyAlignment="1">
      <alignment horizontal="center" vertical="center" wrapText="1"/>
    </xf>
    <xf numFmtId="1" fontId="82" fillId="0" borderId="11" xfId="0" applyNumberFormat="1" applyFont="1" applyBorder="1" applyAlignment="1">
      <alignment horizontal="center" vertical="center" wrapText="1"/>
    </xf>
    <xf numFmtId="0" fontId="44" fillId="26" borderId="12" xfId="0" applyFont="1" applyFill="1" applyBorder="1" applyAlignment="1" applyProtection="1">
      <alignment horizontal="center" vertical="center" wrapText="1"/>
    </xf>
    <xf numFmtId="0" fontId="91" fillId="26" borderId="13" xfId="0" applyFont="1" applyFill="1" applyBorder="1" applyAlignment="1" applyProtection="1">
      <alignment horizontal="center"/>
    </xf>
    <xf numFmtId="0" fontId="91" fillId="26" borderId="13" xfId="0" applyFont="1" applyFill="1" applyBorder="1" applyAlignment="1" applyProtection="1">
      <alignment vertical="center" wrapText="1"/>
    </xf>
    <xf numFmtId="4" fontId="99" fillId="0" borderId="11" xfId="0" applyNumberFormat="1" applyFont="1" applyFill="1" applyBorder="1" applyAlignment="1">
      <alignment vertical="center" wrapText="1"/>
    </xf>
    <xf numFmtId="0" fontId="99" fillId="0" borderId="11" xfId="0" applyFont="1" applyFill="1" applyBorder="1" applyAlignment="1">
      <alignment horizontal="center" vertical="center" wrapText="1"/>
    </xf>
    <xf numFmtId="0" fontId="90" fillId="26" borderId="0" xfId="0" applyFont="1" applyFill="1" applyAlignment="1">
      <alignment horizontal="center" wrapText="1"/>
    </xf>
    <xf numFmtId="0" fontId="92" fillId="26" borderId="0" xfId="0" applyFont="1" applyFill="1" applyAlignment="1">
      <alignment horizontal="center" vertical="top"/>
    </xf>
    <xf numFmtId="190" fontId="45" fillId="0" borderId="11" xfId="0" applyNumberFormat="1" applyFont="1" applyFill="1" applyBorder="1" applyAlignment="1">
      <alignment horizontal="center" vertical="center" wrapText="1"/>
    </xf>
    <xf numFmtId="0" fontId="82" fillId="0" borderId="11" xfId="0" applyFont="1" applyFill="1" applyBorder="1" applyAlignment="1" applyProtection="1">
      <alignment horizontal="center" vertical="center" wrapText="1"/>
    </xf>
    <xf numFmtId="4" fontId="82" fillId="26" borderId="11" xfId="0" applyNumberFormat="1" applyFont="1" applyFill="1" applyBorder="1" applyAlignment="1">
      <alignment vertical="top" wrapText="1"/>
    </xf>
    <xf numFmtId="190" fontId="9" fillId="0" borderId="11" xfId="0" applyNumberFormat="1" applyFont="1" applyFill="1" applyBorder="1" applyAlignment="1">
      <alignment horizontal="center" vertical="center" wrapText="1"/>
    </xf>
    <xf numFmtId="0" fontId="76" fillId="0" borderId="11" xfId="0" applyFont="1" applyBorder="1" applyAlignment="1">
      <alignment horizontal="center" vertical="center" wrapText="1"/>
    </xf>
    <xf numFmtId="4" fontId="45" fillId="0" borderId="11" xfId="0" applyNumberFormat="1" applyFont="1" applyFill="1" applyBorder="1" applyAlignment="1">
      <alignment horizontal="right" vertical="center" wrapText="1"/>
    </xf>
    <xf numFmtId="1" fontId="135" fillId="0" borderId="14"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2" fillId="26" borderId="0" xfId="0" applyNumberFormat="1" applyFont="1" applyFill="1" applyBorder="1" applyAlignment="1">
      <alignment vertical="center"/>
    </xf>
    <xf numFmtId="4" fontId="7" fillId="26" borderId="0" xfId="0" applyNumberFormat="1" applyFont="1" applyFill="1"/>
    <xf numFmtId="4" fontId="136" fillId="26" borderId="0" xfId="0" applyNumberFormat="1" applyFont="1" applyFill="1" applyBorder="1" applyAlignment="1">
      <alignment horizontal="center" vertical="center" wrapText="1"/>
    </xf>
    <xf numFmtId="0" fontId="66" fillId="26" borderId="0" xfId="0" applyFont="1" applyFill="1" applyAlignment="1">
      <alignment horizontal="center"/>
    </xf>
    <xf numFmtId="4" fontId="122" fillId="26" borderId="11" xfId="0" applyNumberFormat="1" applyFont="1" applyFill="1" applyBorder="1" applyAlignment="1">
      <alignment vertical="top" wrapText="1"/>
    </xf>
    <xf numFmtId="190" fontId="83" fillId="0" borderId="11" xfId="0" applyNumberFormat="1" applyFont="1" applyBorder="1" applyAlignment="1">
      <alignment horizontal="center" vertical="center" wrapText="1"/>
    </xf>
    <xf numFmtId="1" fontId="135" fillId="0" borderId="14" xfId="0" applyNumberFormat="1" applyFont="1" applyBorder="1" applyAlignment="1">
      <alignment horizontal="center" vertical="center" wrapText="1"/>
    </xf>
    <xf numFmtId="0" fontId="137" fillId="26" borderId="0" xfId="0" applyFont="1" applyFill="1"/>
    <xf numFmtId="0" fontId="138" fillId="26" borderId="0" xfId="0" applyFont="1" applyFill="1"/>
    <xf numFmtId="0" fontId="138" fillId="26" borderId="0" xfId="0" applyFont="1" applyFill="1" applyBorder="1"/>
    <xf numFmtId="4" fontId="6" fillId="26" borderId="0" xfId="0" applyNumberFormat="1" applyFont="1" applyFill="1" applyBorder="1" applyAlignment="1">
      <alignment vertical="center"/>
    </xf>
    <xf numFmtId="0" fontId="83" fillId="0" borderId="11" xfId="0" applyFont="1" applyFill="1" applyBorder="1" applyAlignment="1">
      <alignment horizontal="center" vertical="center" wrapText="1"/>
    </xf>
    <xf numFmtId="0" fontId="83" fillId="0" borderId="16" xfId="0" applyFont="1" applyFill="1" applyBorder="1" applyAlignment="1">
      <alignment horizontal="center" vertical="center" wrapText="1"/>
    </xf>
    <xf numFmtId="190" fontId="39" fillId="26" borderId="16" xfId="0" applyNumberFormat="1" applyFont="1" applyFill="1" applyBorder="1" applyAlignment="1">
      <alignment horizontal="center" vertical="center" wrapText="1"/>
    </xf>
    <xf numFmtId="0" fontId="140" fillId="26" borderId="0" xfId="0" applyFont="1" applyFill="1"/>
    <xf numFmtId="4" fontId="141" fillId="26" borderId="0" xfId="0" applyNumberFormat="1" applyFont="1" applyFill="1" applyBorder="1" applyAlignment="1">
      <alignment vertical="center"/>
    </xf>
    <xf numFmtId="4" fontId="142" fillId="26" borderId="0" xfId="0" applyNumberFormat="1" applyFont="1" applyFill="1" applyBorder="1" applyAlignment="1">
      <alignment horizontal="center" vertical="center" wrapText="1"/>
    </xf>
    <xf numFmtId="190" fontId="63" fillId="26" borderId="0" xfId="0" applyNumberFormat="1" applyFont="1" applyFill="1" applyBorder="1" applyAlignment="1">
      <alignment vertical="top" wrapText="1"/>
    </xf>
    <xf numFmtId="1" fontId="135" fillId="0" borderId="11" xfId="0" applyNumberFormat="1" applyFont="1" applyBorder="1" applyAlignment="1">
      <alignment horizontal="center" vertical="center" wrapText="1"/>
    </xf>
    <xf numFmtId="0" fontId="139" fillId="26" borderId="0" xfId="0" applyFont="1" applyFill="1" applyBorder="1" applyAlignment="1">
      <alignment horizontal="left"/>
    </xf>
    <xf numFmtId="0" fontId="139" fillId="26" borderId="0" xfId="0" applyFont="1" applyFill="1" applyAlignment="1">
      <alignment horizontal="center"/>
    </xf>
    <xf numFmtId="0" fontId="139" fillId="26" borderId="0" xfId="0" applyFont="1" applyFill="1" applyAlignment="1">
      <alignment horizontal="center" wrapText="1"/>
    </xf>
    <xf numFmtId="190"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44" fillId="26" borderId="0" xfId="0" applyFont="1" applyFill="1" applyBorder="1"/>
    <xf numFmtId="49" fontId="9" fillId="26" borderId="17" xfId="0" applyNumberFormat="1" applyFont="1" applyFill="1" applyBorder="1" applyAlignment="1">
      <alignment horizontal="center" vertical="center" wrapText="1"/>
    </xf>
    <xf numFmtId="4" fontId="4" fillId="26" borderId="16" xfId="0" applyNumberFormat="1" applyFont="1" applyFill="1" applyBorder="1" applyAlignment="1">
      <alignment vertical="top" wrapText="1"/>
    </xf>
    <xf numFmtId="4" fontId="4" fillId="26" borderId="17" xfId="0" applyNumberFormat="1" applyFont="1" applyFill="1" applyBorder="1" applyAlignment="1">
      <alignment vertical="top" wrapText="1"/>
    </xf>
    <xf numFmtId="190" fontId="82" fillId="26" borderId="16" xfId="0" applyNumberFormat="1" applyFont="1" applyFill="1" applyBorder="1" applyAlignment="1">
      <alignment horizontal="center" vertical="center" wrapText="1"/>
    </xf>
    <xf numFmtId="0" fontId="72" fillId="26" borderId="17" xfId="0" applyFont="1" applyFill="1" applyBorder="1" applyAlignment="1">
      <alignment horizontal="center" vertical="center" wrapText="1"/>
    </xf>
    <xf numFmtId="4" fontId="37" fillId="26" borderId="17" xfId="0" applyNumberFormat="1" applyFont="1" applyFill="1" applyBorder="1" applyAlignment="1">
      <alignment horizontal="right" vertical="center" wrapText="1"/>
    </xf>
    <xf numFmtId="4" fontId="39" fillId="26" borderId="17" xfId="0" applyNumberFormat="1" applyFont="1" applyFill="1" applyBorder="1" applyAlignment="1">
      <alignment horizontal="right" vertical="center" wrapText="1"/>
    </xf>
    <xf numFmtId="4" fontId="39" fillId="26" borderId="17" xfId="0" applyNumberFormat="1" applyFont="1" applyFill="1" applyBorder="1" applyAlignment="1">
      <alignment vertical="center" wrapText="1"/>
    </xf>
    <xf numFmtId="49" fontId="37" fillId="26" borderId="17" xfId="0" applyNumberFormat="1" applyFont="1" applyFill="1" applyBorder="1" applyAlignment="1">
      <alignment horizontal="center" vertical="center" wrapText="1"/>
    </xf>
    <xf numFmtId="4" fontId="39" fillId="26" borderId="16" xfId="0" applyNumberFormat="1" applyFont="1" applyFill="1" applyBorder="1" applyAlignment="1">
      <alignment vertical="center" wrapText="1"/>
    </xf>
    <xf numFmtId="4" fontId="38" fillId="26" borderId="17" xfId="0" applyNumberFormat="1" applyFont="1" applyFill="1" applyBorder="1" applyAlignment="1">
      <alignment horizontal="right" vertical="center" wrapText="1"/>
    </xf>
    <xf numFmtId="4" fontId="37" fillId="26" borderId="16" xfId="0" applyNumberFormat="1" applyFont="1" applyFill="1" applyBorder="1" applyAlignment="1">
      <alignment vertical="center" wrapText="1"/>
    </xf>
    <xf numFmtId="0" fontId="8" fillId="0" borderId="11" xfId="0" applyFont="1" applyBorder="1" applyAlignment="1">
      <alignment horizontal="center" vertical="center" wrapText="1"/>
    </xf>
    <xf numFmtId="0" fontId="39" fillId="26" borderId="17" xfId="0" applyFont="1" applyFill="1" applyBorder="1" applyAlignment="1">
      <alignment horizontal="center" vertical="center" wrapText="1"/>
    </xf>
    <xf numFmtId="0" fontId="0" fillId="26" borderId="0" xfId="0" applyFill="1"/>
    <xf numFmtId="0" fontId="12" fillId="26" borderId="0" xfId="0" applyFont="1" applyFill="1" applyAlignment="1">
      <alignment horizontal="center"/>
    </xf>
    <xf numFmtId="0" fontId="145" fillId="26" borderId="0" xfId="0" applyFont="1" applyFill="1"/>
    <xf numFmtId="4" fontId="45" fillId="26" borderId="11" xfId="0" applyNumberFormat="1" applyFont="1" applyFill="1" applyBorder="1" applyAlignment="1">
      <alignment vertical="center" wrapText="1"/>
    </xf>
    <xf numFmtId="0" fontId="46" fillId="26" borderId="18" xfId="0" applyFont="1" applyFill="1" applyBorder="1"/>
    <xf numFmtId="190" fontId="4" fillId="26" borderId="19" xfId="0" applyNumberFormat="1" applyFont="1" applyFill="1" applyBorder="1" applyAlignment="1">
      <alignment vertical="center" wrapText="1"/>
    </xf>
    <xf numFmtId="190" fontId="10" fillId="26" borderId="19" xfId="0" applyNumberFormat="1" applyFont="1" applyFill="1" applyBorder="1" applyAlignment="1">
      <alignment horizontal="center" vertical="center" wrapText="1"/>
    </xf>
    <xf numFmtId="190" fontId="6" fillId="26" borderId="19" xfId="0" applyNumberFormat="1" applyFont="1" applyFill="1" applyBorder="1" applyAlignment="1">
      <alignment vertical="center" wrapText="1"/>
    </xf>
    <xf numFmtId="0" fontId="83" fillId="26" borderId="11" xfId="0" applyFont="1" applyFill="1" applyBorder="1" applyAlignment="1">
      <alignment horizontal="center" vertical="top" wrapText="1"/>
    </xf>
    <xf numFmtId="0" fontId="149" fillId="26" borderId="0" xfId="0" applyFont="1" applyFill="1"/>
    <xf numFmtId="0" fontId="83" fillId="26" borderId="12" xfId="0" applyFont="1" applyFill="1" applyBorder="1" applyAlignment="1">
      <alignment horizontal="center" vertical="top" wrapText="1"/>
    </xf>
    <xf numFmtId="0" fontId="29" fillId="26" borderId="11" xfId="0" applyFont="1" applyFill="1" applyBorder="1" applyAlignment="1">
      <alignment horizontal="center" vertical="center" wrapText="1"/>
    </xf>
    <xf numFmtId="0" fontId="29" fillId="26" borderId="11" xfId="0" applyFont="1" applyFill="1" applyBorder="1" applyAlignment="1">
      <alignment vertical="center" wrapText="1"/>
    </xf>
    <xf numFmtId="4" fontId="29" fillId="26" borderId="11" xfId="0" applyNumberFormat="1" applyFont="1" applyFill="1" applyBorder="1" applyAlignment="1">
      <alignment vertical="center" wrapText="1"/>
    </xf>
    <xf numFmtId="4" fontId="12" fillId="26" borderId="0" xfId="0" applyNumberFormat="1" applyFont="1" applyFill="1"/>
    <xf numFmtId="0" fontId="39" fillId="26" borderId="11" xfId="0" applyFont="1" applyFill="1" applyBorder="1" applyAlignment="1">
      <alignment vertical="center" wrapText="1"/>
    </xf>
    <xf numFmtId="4" fontId="12" fillId="26" borderId="11" xfId="0" applyNumberFormat="1" applyFont="1" applyFill="1" applyBorder="1" applyAlignment="1">
      <alignment vertical="center" wrapText="1"/>
    </xf>
    <xf numFmtId="0" fontId="39" fillId="26" borderId="12" xfId="0" applyFont="1" applyFill="1" applyBorder="1" applyAlignment="1">
      <alignment horizontal="center" vertical="center" wrapText="1"/>
    </xf>
    <xf numFmtId="0" fontId="39" fillId="26" borderId="12" xfId="0" applyFont="1" applyFill="1" applyBorder="1" applyAlignment="1">
      <alignment vertical="center" wrapText="1"/>
    </xf>
    <xf numFmtId="4" fontId="39" fillId="26" borderId="12" xfId="0" applyNumberFormat="1" applyFont="1" applyFill="1" applyBorder="1" applyAlignment="1">
      <alignment vertical="center" wrapText="1"/>
    </xf>
    <xf numFmtId="0" fontId="72" fillId="0" borderId="11" xfId="0" applyFont="1" applyBorder="1" applyAlignment="1">
      <alignment vertical="center" wrapText="1"/>
    </xf>
    <xf numFmtId="4" fontId="72" fillId="0" borderId="11" xfId="0" applyNumberFormat="1" applyFont="1" applyBorder="1" applyAlignment="1">
      <alignment vertical="center" wrapText="1"/>
    </xf>
    <xf numFmtId="0" fontId="39" fillId="26" borderId="16" xfId="0" applyFont="1" applyFill="1" applyBorder="1" applyAlignment="1">
      <alignment horizontal="center" vertical="center" wrapText="1"/>
    </xf>
    <xf numFmtId="0" fontId="39" fillId="26" borderId="16" xfId="0" applyFont="1" applyFill="1" applyBorder="1" applyAlignment="1">
      <alignment vertical="center" wrapText="1"/>
    </xf>
    <xf numFmtId="0" fontId="39" fillId="26" borderId="17" xfId="0" applyFont="1" applyFill="1" applyBorder="1" applyAlignment="1">
      <alignment vertical="center" wrapText="1"/>
    </xf>
    <xf numFmtId="1" fontId="29" fillId="26" borderId="11" xfId="0" applyNumberFormat="1" applyFont="1" applyFill="1" applyBorder="1" applyAlignment="1">
      <alignment horizontal="center" vertical="center" wrapText="1"/>
    </xf>
    <xf numFmtId="0" fontId="27" fillId="26" borderId="11" xfId="0" applyFont="1" applyFill="1" applyBorder="1" applyAlignment="1">
      <alignment vertical="top" wrapText="1"/>
    </xf>
    <xf numFmtId="4" fontId="12" fillId="26" borderId="11" xfId="0" applyNumberFormat="1" applyFont="1" applyFill="1" applyBorder="1" applyAlignment="1">
      <alignment vertical="top" wrapText="1"/>
    </xf>
    <xf numFmtId="4" fontId="150" fillId="26" borderId="11" xfId="0" applyNumberFormat="1" applyFont="1" applyFill="1" applyBorder="1" applyAlignment="1">
      <alignment horizontal="center" vertical="top" wrapText="1"/>
    </xf>
    <xf numFmtId="1" fontId="151" fillId="26" borderId="11" xfId="0" applyNumberFormat="1" applyFont="1" applyFill="1" applyBorder="1" applyAlignment="1">
      <alignment horizontal="center" vertical="center" wrapText="1"/>
    </xf>
    <xf numFmtId="0" fontId="151" fillId="26" borderId="11" xfId="0" applyFont="1" applyFill="1" applyBorder="1" applyAlignment="1">
      <alignment vertical="center" wrapText="1"/>
    </xf>
    <xf numFmtId="4" fontId="151" fillId="26" borderId="11" xfId="0" applyNumberFormat="1" applyFont="1" applyFill="1" applyBorder="1" applyAlignment="1">
      <alignment vertical="center" wrapText="1"/>
    </xf>
    <xf numFmtId="1" fontId="151" fillId="26" borderId="16" xfId="0" applyNumberFormat="1" applyFont="1" applyFill="1" applyBorder="1" applyAlignment="1">
      <alignment horizontal="center" vertical="center" wrapText="1"/>
    </xf>
    <xf numFmtId="0" fontId="151" fillId="26" borderId="16" xfId="0" applyFont="1" applyFill="1" applyBorder="1" applyAlignment="1">
      <alignment vertical="center" wrapText="1"/>
    </xf>
    <xf numFmtId="4" fontId="151" fillId="26" borderId="16" xfId="0" applyNumberFormat="1" applyFont="1" applyFill="1" applyBorder="1" applyAlignment="1">
      <alignment vertical="center" wrapText="1"/>
    </xf>
    <xf numFmtId="0" fontId="29" fillId="26" borderId="16" xfId="0" applyFont="1" applyFill="1" applyBorder="1" applyAlignment="1">
      <alignment horizontal="center" vertical="center" wrapText="1"/>
    </xf>
    <xf numFmtId="0" fontId="152" fillId="0" borderId="16" xfId="0" applyFont="1" applyBorder="1" applyAlignment="1">
      <alignment vertical="center" wrapText="1"/>
    </xf>
    <xf numFmtId="4" fontId="152" fillId="0" borderId="16" xfId="0" applyNumberFormat="1" applyFont="1" applyBorder="1" applyAlignment="1">
      <alignment vertical="center" wrapText="1"/>
    </xf>
    <xf numFmtId="4" fontId="29" fillId="26" borderId="16" xfId="0" applyNumberFormat="1" applyFont="1" applyFill="1" applyBorder="1" applyAlignment="1">
      <alignment vertical="center" wrapText="1"/>
    </xf>
    <xf numFmtId="0" fontId="72" fillId="0" borderId="17" xfId="0" applyFont="1" applyBorder="1" applyAlignment="1">
      <alignment vertical="center" wrapText="1"/>
    </xf>
    <xf numFmtId="4" fontId="72" fillId="0" borderId="17" xfId="0" applyNumberFormat="1" applyFont="1" applyBorder="1" applyAlignment="1">
      <alignment vertical="center" wrapText="1"/>
    </xf>
    <xf numFmtId="0" fontId="12" fillId="26" borderId="16" xfId="0" applyFont="1" applyFill="1" applyBorder="1" applyAlignment="1">
      <alignment vertical="center" wrapText="1"/>
    </xf>
    <xf numFmtId="4" fontId="12" fillId="26" borderId="16" xfId="0" applyNumberFormat="1" applyFont="1" applyFill="1" applyBorder="1" applyAlignment="1">
      <alignment vertical="center" wrapText="1"/>
    </xf>
    <xf numFmtId="4" fontId="12" fillId="26" borderId="12" xfId="0" applyNumberFormat="1" applyFont="1" applyFill="1" applyBorder="1" applyAlignment="1">
      <alignment vertical="center" wrapText="1"/>
    </xf>
    <xf numFmtId="1" fontId="39" fillId="0" borderId="16" xfId="0" applyNumberFormat="1" applyFont="1" applyBorder="1" applyAlignment="1">
      <alignment wrapText="1"/>
    </xf>
    <xf numFmtId="4" fontId="39" fillId="0" borderId="16" xfId="0" applyNumberFormat="1" applyFont="1" applyBorder="1" applyAlignment="1">
      <alignment wrapText="1"/>
    </xf>
    <xf numFmtId="1" fontId="39" fillId="0" borderId="11" xfId="0" applyNumberFormat="1" applyFont="1" applyBorder="1" applyAlignment="1">
      <alignment wrapText="1"/>
    </xf>
    <xf numFmtId="4" fontId="39" fillId="0" borderId="16" xfId="0" applyNumberFormat="1" applyFont="1" applyBorder="1" applyAlignment="1">
      <alignment vertical="center" wrapText="1"/>
    </xf>
    <xf numFmtId="0" fontId="91" fillId="26" borderId="12" xfId="0" applyFont="1" applyFill="1" applyBorder="1" applyAlignment="1">
      <alignment horizontal="center" vertical="center" wrapText="1"/>
    </xf>
    <xf numFmtId="0" fontId="91" fillId="26" borderId="12" xfId="0" applyFont="1" applyFill="1" applyBorder="1" applyAlignment="1">
      <alignment vertical="center" wrapText="1"/>
    </xf>
    <xf numFmtId="4" fontId="91" fillId="26" borderId="12" xfId="0" applyNumberFormat="1" applyFont="1" applyFill="1" applyBorder="1" applyAlignment="1">
      <alignment vertical="center" wrapText="1"/>
    </xf>
    <xf numFmtId="0" fontId="153" fillId="0" borderId="11" xfId="0" applyFont="1" applyBorder="1" applyAlignment="1">
      <alignment horizontal="center" vertical="center"/>
    </xf>
    <xf numFmtId="0" fontId="153" fillId="0" borderId="11" xfId="0" applyFont="1" applyBorder="1" applyAlignment="1">
      <alignment vertical="center" wrapText="1"/>
    </xf>
    <xf numFmtId="4" fontId="153" fillId="0" borderId="11" xfId="0" applyNumberFormat="1" applyFont="1" applyBorder="1" applyAlignment="1">
      <alignment vertical="center" wrapText="1"/>
    </xf>
    <xf numFmtId="4" fontId="44" fillId="26" borderId="11" xfId="0" applyNumberFormat="1" applyFont="1" applyFill="1" applyBorder="1" applyAlignment="1">
      <alignment vertical="center" wrapText="1"/>
    </xf>
    <xf numFmtId="0" fontId="154" fillId="0" borderId="11" xfId="0" applyFont="1" applyBorder="1" applyAlignment="1">
      <alignment horizontal="center" vertical="center"/>
    </xf>
    <xf numFmtId="0" fontId="154" fillId="0" borderId="11" xfId="0" applyFont="1" applyBorder="1" applyAlignment="1">
      <alignment vertical="center" wrapText="1"/>
    </xf>
    <xf numFmtId="4" fontId="154" fillId="0" borderId="11" xfId="0" applyNumberFormat="1" applyFont="1" applyBorder="1" applyAlignment="1">
      <alignment vertical="center" wrapText="1"/>
    </xf>
    <xf numFmtId="0" fontId="29" fillId="0" borderId="11" xfId="0" applyFont="1" applyBorder="1" applyAlignment="1">
      <alignment horizontal="center" vertical="center"/>
    </xf>
    <xf numFmtId="4" fontId="12" fillId="26" borderId="11" xfId="0" applyNumberFormat="1" applyFont="1" applyFill="1" applyBorder="1"/>
    <xf numFmtId="0" fontId="29" fillId="26" borderId="11" xfId="0" applyFont="1" applyFill="1" applyBorder="1" applyAlignment="1">
      <alignment horizontal="center" vertical="center"/>
    </xf>
    <xf numFmtId="4" fontId="156" fillId="26" borderId="11" xfId="0" applyNumberFormat="1" applyFont="1" applyFill="1" applyBorder="1" applyAlignment="1">
      <alignment vertical="top" wrapText="1"/>
    </xf>
    <xf numFmtId="0" fontId="151" fillId="26" borderId="11" xfId="0" applyFont="1" applyFill="1" applyBorder="1" applyAlignment="1">
      <alignment horizontal="center" vertical="center" wrapText="1"/>
    </xf>
    <xf numFmtId="4" fontId="27" fillId="26" borderId="11" xfId="0" applyNumberFormat="1" applyFont="1" applyFill="1" applyBorder="1" applyAlignment="1">
      <alignment horizontal="right" vertical="top" wrapText="1"/>
    </xf>
    <xf numFmtId="4" fontId="150" fillId="26" borderId="11" xfId="0" applyNumberFormat="1" applyFont="1" applyFill="1" applyBorder="1" applyAlignment="1">
      <alignment horizontal="right" vertical="top" wrapText="1"/>
    </xf>
    <xf numFmtId="0" fontId="157" fillId="26" borderId="0" xfId="0" applyFont="1" applyFill="1"/>
    <xf numFmtId="0" fontId="44" fillId="26" borderId="11" xfId="0" applyFont="1" applyFill="1" applyBorder="1" applyAlignment="1">
      <alignment vertical="top" wrapText="1"/>
    </xf>
    <xf numFmtId="4" fontId="44" fillId="26" borderId="11" xfId="0" applyNumberFormat="1" applyFont="1" applyFill="1" applyBorder="1" applyAlignment="1">
      <alignment vertical="top" wrapText="1"/>
    </xf>
    <xf numFmtId="4" fontId="44" fillId="26" borderId="11" xfId="0" applyNumberFormat="1" applyFont="1" applyFill="1" applyBorder="1" applyAlignment="1">
      <alignment horizontal="right" vertical="top" wrapText="1"/>
    </xf>
    <xf numFmtId="4" fontId="12" fillId="26" borderId="11" xfId="0" applyNumberFormat="1" applyFont="1" applyFill="1" applyBorder="1" applyAlignment="1">
      <alignment horizontal="right" vertical="top" wrapText="1"/>
    </xf>
    <xf numFmtId="0" fontId="12" fillId="26" borderId="11" xfId="0" applyFont="1" applyFill="1" applyBorder="1" applyAlignment="1">
      <alignment vertical="top" wrapText="1"/>
    </xf>
    <xf numFmtId="0" fontId="44" fillId="26" borderId="16" xfId="0" applyFont="1" applyFill="1" applyBorder="1" applyAlignment="1">
      <alignment horizontal="center" vertical="center" wrapText="1"/>
    </xf>
    <xf numFmtId="0" fontId="44" fillId="26" borderId="16" xfId="0" applyFont="1" applyFill="1" applyBorder="1" applyAlignment="1">
      <alignment vertical="center" wrapText="1"/>
    </xf>
    <xf numFmtId="4" fontId="44" fillId="26" borderId="16" xfId="0" applyNumberFormat="1" applyFont="1" applyFill="1" applyBorder="1" applyAlignment="1">
      <alignment vertical="center" wrapText="1"/>
    </xf>
    <xf numFmtId="0" fontId="12" fillId="26" borderId="16" xfId="0" applyFont="1" applyFill="1" applyBorder="1" applyAlignment="1">
      <alignment horizontal="right" vertical="center" wrapText="1"/>
    </xf>
    <xf numFmtId="1" fontId="12" fillId="26" borderId="12" xfId="0" applyNumberFormat="1" applyFont="1" applyFill="1" applyBorder="1" applyAlignment="1">
      <alignment vertical="top" wrapText="1"/>
    </xf>
    <xf numFmtId="0" fontId="12" fillId="26" borderId="12" xfId="0" applyFont="1" applyFill="1" applyBorder="1" applyAlignment="1">
      <alignment vertical="top" wrapText="1"/>
    </xf>
    <xf numFmtId="4" fontId="12" fillId="26" borderId="12" xfId="0" applyNumberFormat="1" applyFont="1" applyFill="1" applyBorder="1" applyAlignment="1">
      <alignment vertical="top" wrapText="1"/>
    </xf>
    <xf numFmtId="0" fontId="12" fillId="26" borderId="16" xfId="0" applyFont="1" applyFill="1" applyBorder="1" applyAlignment="1">
      <alignment vertical="top" wrapText="1"/>
    </xf>
    <xf numFmtId="4" fontId="12" fillId="26" borderId="16" xfId="0" applyNumberFormat="1" applyFont="1" applyFill="1" applyBorder="1" applyAlignment="1">
      <alignment vertical="top" wrapText="1"/>
    </xf>
    <xf numFmtId="4" fontId="150" fillId="26" borderId="16" xfId="0" applyNumberFormat="1" applyFont="1" applyFill="1" applyBorder="1" applyAlignment="1">
      <alignment horizontal="center" vertical="top" wrapText="1"/>
    </xf>
    <xf numFmtId="0" fontId="27" fillId="26" borderId="12" xfId="0" applyFont="1" applyFill="1" applyBorder="1" applyAlignment="1">
      <alignment vertical="top" wrapText="1"/>
    </xf>
    <xf numFmtId="4" fontId="27" fillId="26" borderId="12" xfId="0" applyNumberFormat="1" applyFont="1" applyFill="1" applyBorder="1" applyAlignment="1">
      <alignment vertical="top" wrapText="1"/>
    </xf>
    <xf numFmtId="4" fontId="150" fillId="26" borderId="12" xfId="0" applyNumberFormat="1" applyFont="1" applyFill="1" applyBorder="1" applyAlignment="1">
      <alignment horizontal="center" vertical="top" wrapText="1"/>
    </xf>
    <xf numFmtId="4" fontId="151" fillId="26" borderId="11" xfId="0" applyNumberFormat="1" applyFont="1" applyFill="1" applyBorder="1" applyAlignment="1">
      <alignment horizontal="center" vertical="center" wrapText="1"/>
    </xf>
    <xf numFmtId="0" fontId="27" fillId="26" borderId="16" xfId="0" applyFont="1" applyFill="1" applyBorder="1" applyAlignment="1">
      <alignment vertical="top" wrapText="1"/>
    </xf>
    <xf numFmtId="4" fontId="27" fillId="26" borderId="16" xfId="0" applyNumberFormat="1" applyFont="1" applyFill="1" applyBorder="1" applyAlignment="1">
      <alignment vertical="top" wrapText="1"/>
    </xf>
    <xf numFmtId="0" fontId="2" fillId="26" borderId="11" xfId="0" applyFont="1" applyFill="1" applyBorder="1" applyAlignment="1">
      <alignment vertical="top" wrapText="1"/>
    </xf>
    <xf numFmtId="4" fontId="2" fillId="26" borderId="11" xfId="0" applyNumberFormat="1" applyFont="1" applyFill="1" applyBorder="1" applyAlignment="1">
      <alignment vertical="top" wrapText="1"/>
    </xf>
    <xf numFmtId="4" fontId="27" fillId="26" borderId="17" xfId="0" applyNumberFormat="1" applyFont="1" applyFill="1" applyBorder="1" applyAlignment="1">
      <alignment vertical="top" wrapText="1"/>
    </xf>
    <xf numFmtId="4" fontId="150" fillId="26" borderId="17" xfId="0" applyNumberFormat="1" applyFont="1" applyFill="1" applyBorder="1" applyAlignment="1">
      <alignment horizontal="center" vertical="top" wrapText="1"/>
    </xf>
    <xf numFmtId="0" fontId="27" fillId="26" borderId="17" xfId="0" applyFont="1" applyFill="1" applyBorder="1" applyAlignment="1">
      <alignment vertical="top" wrapText="1"/>
    </xf>
    <xf numFmtId="0" fontId="12" fillId="26" borderId="0" xfId="0" applyFont="1" applyFill="1" applyBorder="1"/>
    <xf numFmtId="0" fontId="0" fillId="26" borderId="0" xfId="0" applyFill="1" applyBorder="1"/>
    <xf numFmtId="4" fontId="29" fillId="26" borderId="11" xfId="0" applyNumberFormat="1" applyFont="1" applyFill="1" applyBorder="1" applyAlignment="1">
      <alignment horizontal="center" vertical="center" wrapText="1"/>
    </xf>
    <xf numFmtId="4" fontId="27" fillId="26" borderId="17" xfId="0" applyNumberFormat="1" applyFont="1" applyFill="1" applyBorder="1" applyAlignment="1">
      <alignment horizontal="right" vertical="top" wrapText="1"/>
    </xf>
    <xf numFmtId="0" fontId="27" fillId="26" borderId="17" xfId="0" applyFont="1" applyFill="1" applyBorder="1" applyAlignment="1">
      <alignment horizontal="center" vertical="top" wrapText="1"/>
    </xf>
    <xf numFmtId="4" fontId="27" fillId="26" borderId="11" xfId="0" applyNumberFormat="1" applyFont="1" applyFill="1" applyBorder="1" applyAlignment="1">
      <alignment vertical="center" wrapText="1"/>
    </xf>
    <xf numFmtId="4" fontId="151" fillId="26" borderId="11" xfId="0" applyNumberFormat="1" applyFont="1" applyFill="1" applyBorder="1" applyAlignment="1">
      <alignment horizontal="right" vertical="center" wrapText="1"/>
    </xf>
    <xf numFmtId="4" fontId="150" fillId="26" borderId="11" xfId="0" applyNumberFormat="1" applyFont="1" applyFill="1" applyBorder="1" applyAlignment="1">
      <alignment horizontal="center" vertical="center" wrapText="1"/>
    </xf>
    <xf numFmtId="0" fontId="151" fillId="26" borderId="16" xfId="0" applyFont="1" applyFill="1" applyBorder="1" applyAlignment="1">
      <alignment horizontal="center" vertical="center" wrapText="1"/>
    </xf>
    <xf numFmtId="4" fontId="151" fillId="26" borderId="16" xfId="0" applyNumberFormat="1" applyFont="1" applyFill="1" applyBorder="1" applyAlignment="1">
      <alignment horizontal="right" vertical="center" wrapText="1"/>
    </xf>
    <xf numFmtId="0" fontId="151" fillId="26" borderId="17" xfId="0" applyFont="1" applyFill="1" applyBorder="1" applyAlignment="1">
      <alignment horizontal="center" vertical="center" wrapText="1"/>
    </xf>
    <xf numFmtId="0" fontId="151" fillId="26" borderId="17" xfId="0" applyFont="1" applyFill="1" applyBorder="1" applyAlignment="1">
      <alignment vertical="center" wrapText="1"/>
    </xf>
    <xf numFmtId="4" fontId="151" fillId="26" borderId="17" xfId="0" applyNumberFormat="1" applyFont="1" applyFill="1" applyBorder="1" applyAlignment="1">
      <alignment vertical="center" wrapText="1"/>
    </xf>
    <xf numFmtId="4" fontId="151" fillId="26" borderId="17" xfId="0" applyNumberFormat="1" applyFont="1" applyFill="1" applyBorder="1" applyAlignment="1">
      <alignment horizontal="right" vertical="center" wrapText="1"/>
    </xf>
    <xf numFmtId="0" fontId="44" fillId="26" borderId="0" xfId="0" applyFont="1" applyFill="1"/>
    <xf numFmtId="4" fontId="39" fillId="0" borderId="11" xfId="0" applyNumberFormat="1" applyFont="1" applyFill="1" applyBorder="1" applyAlignment="1">
      <alignment vertical="center" wrapText="1"/>
    </xf>
    <xf numFmtId="4" fontId="159" fillId="26" borderId="11" xfId="0" applyNumberFormat="1" applyFont="1" applyFill="1" applyBorder="1" applyAlignment="1">
      <alignment vertical="center" wrapText="1"/>
    </xf>
    <xf numFmtId="49" fontId="28" fillId="26" borderId="11" xfId="0" applyNumberFormat="1" applyFont="1" applyFill="1" applyBorder="1" applyAlignment="1" applyProtection="1">
      <alignment horizontal="center" vertical="center"/>
    </xf>
    <xf numFmtId="0" fontId="28" fillId="26" borderId="11" xfId="0" applyFont="1" applyFill="1" applyBorder="1" applyAlignment="1">
      <alignment vertical="center" wrapText="1"/>
    </xf>
    <xf numFmtId="4" fontId="28" fillId="26" borderId="11" xfId="0" applyNumberFormat="1" applyFont="1" applyFill="1" applyBorder="1" applyAlignment="1">
      <alignment vertical="center" wrapText="1"/>
    </xf>
    <xf numFmtId="1" fontId="28" fillId="26" borderId="11" xfId="0" applyNumberFormat="1" applyFont="1" applyFill="1" applyBorder="1" applyAlignment="1" applyProtection="1">
      <alignment horizontal="center" vertical="center"/>
    </xf>
    <xf numFmtId="1" fontId="39" fillId="26" borderId="11" xfId="0" applyNumberFormat="1" applyFont="1" applyFill="1" applyBorder="1" applyAlignment="1">
      <alignment horizontal="center" vertical="center"/>
    </xf>
    <xf numFmtId="0" fontId="2" fillId="26" borderId="16" xfId="0" applyFont="1" applyFill="1" applyBorder="1" applyAlignment="1">
      <alignment vertical="top" wrapText="1"/>
    </xf>
    <xf numFmtId="4" fontId="2" fillId="26" borderId="16" xfId="0" applyNumberFormat="1" applyFont="1" applyFill="1" applyBorder="1" applyAlignment="1">
      <alignment vertical="top" wrapText="1"/>
    </xf>
    <xf numFmtId="0" fontId="12" fillId="26" borderId="17" xfId="0" applyFont="1" applyFill="1" applyBorder="1" applyAlignment="1">
      <alignment vertical="top" wrapText="1"/>
    </xf>
    <xf numFmtId="4" fontId="12" fillId="26" borderId="17" xfId="0" applyNumberFormat="1" applyFont="1" applyFill="1" applyBorder="1" applyAlignment="1">
      <alignment vertical="top" wrapText="1"/>
    </xf>
    <xf numFmtId="191" fontId="62" fillId="26" borderId="0" xfId="0" applyNumberFormat="1" applyFont="1" applyFill="1"/>
    <xf numFmtId="0" fontId="4" fillId="26" borderId="16" xfId="0" applyFont="1" applyFill="1" applyBorder="1" applyAlignment="1">
      <alignment vertical="top" wrapText="1"/>
    </xf>
    <xf numFmtId="4" fontId="160" fillId="26" borderId="16" xfId="0" applyNumberFormat="1" applyFont="1" applyFill="1" applyBorder="1" applyAlignment="1">
      <alignment horizontal="right" vertical="top" wrapText="1"/>
    </xf>
    <xf numFmtId="4" fontId="4" fillId="26" borderId="16" xfId="0" applyNumberFormat="1" applyFont="1" applyFill="1" applyBorder="1" applyAlignment="1">
      <alignment horizontal="right" vertical="top" wrapText="1"/>
    </xf>
    <xf numFmtId="4" fontId="150" fillId="26" borderId="17" xfId="0" applyNumberFormat="1" applyFont="1" applyFill="1" applyBorder="1" applyAlignment="1">
      <alignment horizontal="right" vertical="top" wrapText="1"/>
    </xf>
    <xf numFmtId="190" fontId="149" fillId="26" borderId="0" xfId="0" applyNumberFormat="1" applyFont="1" applyFill="1"/>
    <xf numFmtId="4" fontId="39" fillId="0" borderId="11" xfId="0" applyNumberFormat="1" applyFont="1" applyBorder="1" applyAlignment="1">
      <alignment vertical="center"/>
    </xf>
    <xf numFmtId="0" fontId="39" fillId="26" borderId="11" xfId="0" applyFont="1" applyFill="1" applyBorder="1" applyAlignment="1" applyProtection="1">
      <alignment horizontal="justify" vertical="center" wrapText="1"/>
    </xf>
    <xf numFmtId="4" fontId="39" fillId="26" borderId="11" xfId="0" applyNumberFormat="1" applyFont="1" applyFill="1" applyBorder="1" applyAlignment="1" applyProtection="1">
      <alignment horizontal="right" vertical="center" wrapText="1"/>
    </xf>
    <xf numFmtId="0" fontId="154" fillId="0" borderId="20" xfId="0" applyFont="1" applyBorder="1" applyAlignment="1">
      <alignment vertical="center" wrapText="1"/>
    </xf>
    <xf numFmtId="4" fontId="146" fillId="26" borderId="17" xfId="0" applyNumberFormat="1" applyFont="1" applyFill="1" applyBorder="1" applyAlignment="1">
      <alignment horizontal="right" vertical="top" wrapText="1"/>
    </xf>
    <xf numFmtId="0" fontId="154" fillId="0" borderId="0" xfId="0" applyFont="1" applyAlignment="1">
      <alignment vertical="center" wrapText="1"/>
    </xf>
    <xf numFmtId="4" fontId="39" fillId="26" borderId="11" xfId="0" applyNumberFormat="1" applyFont="1" applyFill="1" applyBorder="1" applyAlignment="1" applyProtection="1">
      <alignment horizontal="justify" vertical="center" wrapText="1"/>
    </xf>
    <xf numFmtId="0" fontId="39" fillId="26" borderId="17" xfId="0" applyFont="1" applyFill="1" applyBorder="1" applyAlignment="1" applyProtection="1">
      <alignment horizontal="justify" vertical="center" wrapText="1"/>
    </xf>
    <xf numFmtId="4" fontId="39" fillId="26" borderId="17" xfId="0" applyNumberFormat="1" applyFont="1" applyFill="1" applyBorder="1" applyAlignment="1" applyProtection="1">
      <alignment horizontal="justify" vertical="center" wrapText="1"/>
    </xf>
    <xf numFmtId="1" fontId="135" fillId="0" borderId="11" xfId="0" applyNumberFormat="1" applyFont="1" applyBorder="1" applyAlignment="1">
      <alignment vertical="center" wrapText="1"/>
    </xf>
    <xf numFmtId="4" fontId="39" fillId="0" borderId="11" xfId="0" applyNumberFormat="1" applyFont="1" applyBorder="1" applyAlignment="1" applyProtection="1">
      <alignment vertical="center" wrapText="1"/>
    </xf>
    <xf numFmtId="4" fontId="44" fillId="26" borderId="12" xfId="0" applyNumberFormat="1" applyFont="1" applyFill="1" applyBorder="1" applyAlignment="1">
      <alignment vertical="top" wrapText="1"/>
    </xf>
    <xf numFmtId="191" fontId="12" fillId="26" borderId="0" xfId="0" applyNumberFormat="1" applyFont="1" applyFill="1"/>
    <xf numFmtId="0" fontId="38" fillId="26" borderId="11" xfId="0" applyFont="1" applyFill="1" applyBorder="1" applyAlignment="1">
      <alignment vertical="center" wrapText="1"/>
    </xf>
    <xf numFmtId="4" fontId="146" fillId="26" borderId="11" xfId="0" applyNumberFormat="1" applyFont="1" applyFill="1" applyBorder="1" applyAlignment="1">
      <alignment horizontal="right" vertical="center" wrapText="1"/>
    </xf>
    <xf numFmtId="0" fontId="39" fillId="26" borderId="11" xfId="0" applyFont="1" applyFill="1" applyBorder="1" applyAlignment="1">
      <alignment horizontal="left" vertical="center" wrapText="1"/>
    </xf>
    <xf numFmtId="0" fontId="12" fillId="26" borderId="12" xfId="0" applyNumberFormat="1" applyFont="1" applyFill="1" applyBorder="1" applyAlignment="1">
      <alignment vertical="center" wrapText="1"/>
    </xf>
    <xf numFmtId="4" fontId="39" fillId="26" borderId="11" xfId="0" applyNumberFormat="1" applyFont="1" applyFill="1" applyBorder="1" applyAlignment="1">
      <alignment horizontal="left" vertical="center" wrapText="1"/>
    </xf>
    <xf numFmtId="0" fontId="39" fillId="26" borderId="16" xfId="0" applyNumberFormat="1" applyFont="1" applyFill="1" applyBorder="1" applyAlignment="1">
      <alignment vertical="center" wrapText="1"/>
    </xf>
    <xf numFmtId="0" fontId="91" fillId="26" borderId="16" xfId="0" applyFont="1" applyFill="1" applyBorder="1" applyAlignment="1">
      <alignment horizontal="center" vertical="center" wrapText="1"/>
    </xf>
    <xf numFmtId="0" fontId="12" fillId="26" borderId="16" xfId="0" applyFont="1" applyFill="1" applyBorder="1" applyAlignment="1" applyProtection="1">
      <alignment vertical="center" wrapText="1"/>
    </xf>
    <xf numFmtId="4" fontId="12" fillId="26" borderId="16" xfId="0" applyNumberFormat="1" applyFont="1" applyFill="1" applyBorder="1" applyAlignment="1" applyProtection="1">
      <alignment vertical="center" wrapText="1"/>
    </xf>
    <xf numFmtId="0" fontId="91" fillId="26" borderId="21" xfId="0" applyFont="1" applyFill="1" applyBorder="1" applyAlignment="1">
      <alignment horizontal="right" vertical="top" wrapText="1"/>
    </xf>
    <xf numFmtId="0" fontId="12" fillId="26" borderId="16" xfId="0" applyFont="1" applyFill="1" applyBorder="1" applyAlignment="1">
      <alignment horizontal="left" wrapText="1"/>
    </xf>
    <xf numFmtId="4" fontId="12" fillId="26" borderId="22" xfId="0" applyNumberFormat="1" applyFont="1" applyFill="1" applyBorder="1" applyAlignment="1">
      <alignment horizontal="left" wrapText="1"/>
    </xf>
    <xf numFmtId="4" fontId="12" fillId="26" borderId="22" xfId="0" applyNumberFormat="1" applyFont="1" applyFill="1" applyBorder="1" applyAlignment="1">
      <alignment vertical="top" wrapText="1"/>
    </xf>
    <xf numFmtId="0" fontId="91" fillId="26" borderId="21" xfId="0" applyFont="1" applyFill="1" applyBorder="1" applyAlignment="1">
      <alignment vertical="top" wrapText="1"/>
    </xf>
    <xf numFmtId="4" fontId="12" fillId="26" borderId="22" xfId="0" applyNumberFormat="1" applyFont="1" applyFill="1" applyBorder="1" applyAlignment="1">
      <alignment vertical="center" wrapText="1"/>
    </xf>
    <xf numFmtId="4" fontId="12" fillId="26" borderId="11" xfId="0" applyNumberFormat="1" applyFont="1" applyFill="1" applyBorder="1" applyAlignment="1">
      <alignment horizontal="right" vertical="center" wrapText="1"/>
    </xf>
    <xf numFmtId="0" fontId="91" fillId="26" borderId="23" xfId="0" applyFont="1" applyFill="1" applyBorder="1" applyAlignment="1">
      <alignment horizontal="right" vertical="top" wrapText="1"/>
    </xf>
    <xf numFmtId="0" fontId="12" fillId="26" borderId="17" xfId="0" applyFont="1" applyFill="1" applyBorder="1" applyAlignment="1">
      <alignment horizontal="left" wrapText="1"/>
    </xf>
    <xf numFmtId="4" fontId="12" fillId="26" borderId="24" xfId="0" applyNumberFormat="1" applyFont="1" applyFill="1" applyBorder="1" applyAlignment="1">
      <alignment horizontal="left" wrapText="1"/>
    </xf>
    <xf numFmtId="4" fontId="12" fillId="26" borderId="24" xfId="0" applyNumberFormat="1" applyFont="1" applyFill="1" applyBorder="1" applyAlignment="1">
      <alignment vertical="top" wrapText="1"/>
    </xf>
    <xf numFmtId="1" fontId="39" fillId="0" borderId="11" xfId="0" applyNumberFormat="1" applyFont="1" applyBorder="1" applyAlignment="1">
      <alignment horizontal="left" vertical="center" wrapText="1"/>
    </xf>
    <xf numFmtId="4" fontId="39" fillId="0" borderId="11" xfId="0" applyNumberFormat="1" applyFont="1" applyBorder="1" applyAlignment="1">
      <alignment horizontal="right" vertical="center" wrapText="1"/>
    </xf>
    <xf numFmtId="1" fontId="154" fillId="0" borderId="13" xfId="0" applyNumberFormat="1" applyFont="1" applyBorder="1" applyAlignment="1">
      <alignment horizontal="left" vertical="center" wrapText="1"/>
    </xf>
    <xf numFmtId="0" fontId="39" fillId="0" borderId="11" xfId="0" applyFont="1" applyBorder="1" applyAlignment="1" applyProtection="1">
      <alignment vertical="center" wrapText="1"/>
      <protection locked="0"/>
    </xf>
    <xf numFmtId="4" fontId="39" fillId="0" borderId="11" xfId="0" applyNumberFormat="1" applyFont="1" applyBorder="1" applyAlignment="1" applyProtection="1">
      <alignment vertical="center" wrapText="1"/>
      <protection locked="0"/>
    </xf>
    <xf numFmtId="0" fontId="39" fillId="0" borderId="11" xfId="0" applyFont="1" applyBorder="1" applyAlignment="1" applyProtection="1">
      <alignment vertical="center" wrapText="1"/>
    </xf>
    <xf numFmtId="1" fontId="135" fillId="0" borderId="13" xfId="0" applyNumberFormat="1" applyFont="1" applyBorder="1" applyAlignment="1">
      <alignment vertical="center" wrapText="1"/>
    </xf>
    <xf numFmtId="0" fontId="39" fillId="26" borderId="11" xfId="0" applyFont="1" applyFill="1" applyBorder="1" applyAlignment="1" applyProtection="1">
      <alignment vertical="center" wrapText="1"/>
    </xf>
    <xf numFmtId="4" fontId="39" fillId="26" borderId="11" xfId="0" applyNumberFormat="1" applyFont="1" applyFill="1" applyBorder="1" applyAlignment="1" applyProtection="1">
      <alignment vertical="center" wrapText="1"/>
    </xf>
    <xf numFmtId="4" fontId="161" fillId="26" borderId="11" xfId="0" applyNumberFormat="1" applyFont="1" applyFill="1" applyBorder="1" applyAlignment="1">
      <alignment horizontal="center" vertical="center" wrapText="1"/>
    </xf>
    <xf numFmtId="0" fontId="91" fillId="26" borderId="16" xfId="0" applyFont="1" applyFill="1" applyBorder="1" applyAlignment="1">
      <alignment horizontal="right" vertical="top" wrapText="1"/>
    </xf>
    <xf numFmtId="0" fontId="12" fillId="26" borderId="16" xfId="0" applyFont="1" applyFill="1" applyBorder="1" applyAlignment="1">
      <alignment horizontal="left" vertical="top" wrapText="1"/>
    </xf>
    <xf numFmtId="4" fontId="12" fillId="26" borderId="16" xfId="0" applyNumberFormat="1" applyFont="1" applyFill="1" applyBorder="1" applyAlignment="1">
      <alignment horizontal="left" vertical="top" wrapText="1"/>
    </xf>
    <xf numFmtId="0" fontId="91" fillId="26" borderId="21" xfId="0" applyFont="1" applyFill="1" applyBorder="1" applyAlignment="1">
      <alignment horizontal="center" vertical="top" wrapText="1"/>
    </xf>
    <xf numFmtId="4" fontId="12" fillId="26" borderId="22" xfId="0" applyNumberFormat="1" applyFont="1" applyFill="1" applyBorder="1" applyAlignment="1">
      <alignment horizontal="left" vertical="top" wrapText="1"/>
    </xf>
    <xf numFmtId="0" fontId="91" fillId="26" borderId="25" xfId="0" applyFont="1" applyFill="1" applyBorder="1" applyAlignment="1">
      <alignment horizontal="right" vertical="top" wrapText="1"/>
    </xf>
    <xf numFmtId="0" fontId="12" fillId="26" borderId="15" xfId="0" applyFont="1" applyFill="1" applyBorder="1" applyAlignment="1" applyProtection="1">
      <alignment horizontal="justify" vertical="center" wrapText="1"/>
    </xf>
    <xf numFmtId="4" fontId="12" fillId="26" borderId="26" xfId="0" applyNumberFormat="1" applyFont="1" applyFill="1" applyBorder="1" applyAlignment="1" applyProtection="1">
      <alignment horizontal="justify" vertical="center" wrapText="1"/>
    </xf>
    <xf numFmtId="4" fontId="12" fillId="26" borderId="26" xfId="0" applyNumberFormat="1" applyFont="1" applyFill="1" applyBorder="1" applyAlignment="1">
      <alignment vertical="top" wrapText="1"/>
    </xf>
    <xf numFmtId="0" fontId="12" fillId="0" borderId="16" xfId="0" applyFont="1" applyBorder="1" applyAlignment="1" applyProtection="1">
      <alignment vertical="center" wrapText="1"/>
      <protection locked="0"/>
    </xf>
    <xf numFmtId="4" fontId="12" fillId="0" borderId="16" xfId="0" applyNumberFormat="1" applyFont="1" applyBorder="1" applyAlignment="1" applyProtection="1">
      <alignment vertical="center" wrapText="1"/>
      <protection locked="0"/>
    </xf>
    <xf numFmtId="4" fontId="27" fillId="26" borderId="16" xfId="0" applyNumberFormat="1" applyFont="1" applyFill="1" applyBorder="1" applyAlignment="1">
      <alignment vertical="center" wrapText="1"/>
    </xf>
    <xf numFmtId="4" fontId="27" fillId="26" borderId="16" xfId="0" applyNumberFormat="1" applyFont="1" applyFill="1" applyBorder="1" applyAlignment="1">
      <alignment horizontal="right" vertical="center" wrapText="1"/>
    </xf>
    <xf numFmtId="4" fontId="150" fillId="26" borderId="16" xfId="0" applyNumberFormat="1" applyFont="1" applyFill="1" applyBorder="1" applyAlignment="1">
      <alignment horizontal="center" vertical="center" wrapText="1"/>
    </xf>
    <xf numFmtId="0" fontId="91" fillId="26" borderId="11" xfId="0" applyFont="1" applyFill="1" applyBorder="1" applyAlignment="1">
      <alignment horizontal="center" vertical="center" wrapText="1"/>
    </xf>
    <xf numFmtId="0" fontId="12" fillId="0" borderId="11" xfId="0" applyFont="1" applyBorder="1" applyAlignment="1" applyProtection="1">
      <alignment vertical="center" wrapText="1"/>
    </xf>
    <xf numFmtId="4" fontId="12" fillId="0" borderId="11" xfId="0" applyNumberFormat="1" applyFont="1" applyBorder="1" applyAlignment="1" applyProtection="1">
      <alignment vertical="center" wrapText="1"/>
    </xf>
    <xf numFmtId="0" fontId="156" fillId="26" borderId="11" xfId="0" applyFont="1" applyFill="1" applyBorder="1" applyAlignment="1">
      <alignment horizontal="center" vertical="center" wrapText="1"/>
    </xf>
    <xf numFmtId="0" fontId="12" fillId="0" borderId="11" xfId="0" applyFont="1" applyBorder="1" applyAlignment="1" applyProtection="1">
      <alignment vertical="center" wrapText="1"/>
      <protection locked="0"/>
    </xf>
    <xf numFmtId="4" fontId="12" fillId="0" borderId="11" xfId="0" applyNumberFormat="1" applyFont="1" applyBorder="1" applyAlignment="1" applyProtection="1">
      <alignment vertical="center" wrapText="1"/>
      <protection locked="0"/>
    </xf>
    <xf numFmtId="0" fontId="12" fillId="26" borderId="11" xfId="0" applyFont="1" applyFill="1" applyBorder="1" applyAlignment="1" applyProtection="1">
      <alignment horizontal="justify" vertical="center" wrapText="1"/>
    </xf>
    <xf numFmtId="4" fontId="12" fillId="26" borderId="11" xfId="0" applyNumberFormat="1" applyFont="1" applyFill="1" applyBorder="1" applyAlignment="1" applyProtection="1">
      <alignment horizontal="justify" vertical="center" wrapText="1"/>
    </xf>
    <xf numFmtId="0" fontId="91" fillId="26" borderId="16" xfId="0" applyFont="1" applyFill="1" applyBorder="1" applyAlignment="1">
      <alignment vertical="top" wrapText="1"/>
    </xf>
    <xf numFmtId="4" fontId="12" fillId="26" borderId="16" xfId="0" applyNumberFormat="1" applyFont="1" applyFill="1" applyBorder="1" applyAlignment="1">
      <alignment horizontal="right" vertical="top" wrapText="1"/>
    </xf>
    <xf numFmtId="4" fontId="44" fillId="26" borderId="16" xfId="0" applyNumberFormat="1" applyFont="1" applyFill="1" applyBorder="1" applyAlignment="1">
      <alignment horizontal="right" vertical="top" wrapText="1"/>
    </xf>
    <xf numFmtId="0" fontId="162" fillId="26" borderId="16" xfId="0" applyFont="1" applyFill="1" applyBorder="1" applyAlignment="1">
      <alignment vertical="top" wrapText="1"/>
    </xf>
    <xf numFmtId="0" fontId="156" fillId="26" borderId="11" xfId="0" applyFont="1" applyFill="1" applyBorder="1" applyAlignment="1">
      <alignment vertical="top" wrapText="1"/>
    </xf>
    <xf numFmtId="0" fontId="156" fillId="26" borderId="17" xfId="0" applyFont="1" applyFill="1" applyBorder="1" applyAlignment="1">
      <alignment vertical="top" wrapText="1"/>
    </xf>
    <xf numFmtId="4" fontId="27" fillId="26" borderId="24" xfId="0" applyNumberFormat="1" applyFont="1" applyFill="1" applyBorder="1" applyAlignment="1">
      <alignment vertical="top" wrapText="1"/>
    </xf>
    <xf numFmtId="4" fontId="150" fillId="26" borderId="27" xfId="0" applyNumberFormat="1" applyFont="1" applyFill="1" applyBorder="1" applyAlignment="1">
      <alignment horizontal="center" vertical="top" wrapText="1"/>
    </xf>
    <xf numFmtId="0" fontId="156" fillId="26" borderId="11" xfId="0" applyFont="1" applyFill="1" applyBorder="1" applyAlignment="1">
      <alignment vertical="center" wrapText="1"/>
    </xf>
    <xf numFmtId="4" fontId="27" fillId="26" borderId="15" xfId="0" applyNumberFormat="1" applyFont="1" applyFill="1" applyBorder="1" applyAlignment="1">
      <alignment horizontal="right" vertical="center" wrapText="1"/>
    </xf>
    <xf numFmtId="4" fontId="150" fillId="26" borderId="15" xfId="0" applyNumberFormat="1" applyFont="1" applyFill="1" applyBorder="1" applyAlignment="1">
      <alignment horizontal="center" vertical="center" wrapText="1"/>
    </xf>
    <xf numFmtId="1" fontId="39" fillId="0" borderId="13" xfId="0" applyNumberFormat="1" applyFont="1" applyBorder="1" applyAlignment="1">
      <alignment horizontal="left" vertical="center" wrapText="1"/>
    </xf>
    <xf numFmtId="4" fontId="39" fillId="0" borderId="12" xfId="0" applyNumberFormat="1" applyFont="1" applyBorder="1" applyAlignment="1">
      <alignment horizontal="right" vertical="center" wrapText="1"/>
    </xf>
    <xf numFmtId="1" fontId="39" fillId="0" borderId="11" xfId="0" applyNumberFormat="1" applyFont="1" applyBorder="1" applyAlignment="1">
      <alignment vertical="center" wrapText="1"/>
    </xf>
    <xf numFmtId="4" fontId="39" fillId="0" borderId="11" xfId="0" applyNumberFormat="1" applyFont="1" applyBorder="1" applyAlignment="1">
      <alignment vertical="center" wrapText="1"/>
    </xf>
    <xf numFmtId="0" fontId="39" fillId="0" borderId="16" xfId="0" applyFont="1" applyBorder="1" applyAlignment="1" applyProtection="1">
      <alignment vertical="center" wrapText="1"/>
      <protection locked="0"/>
    </xf>
    <xf numFmtId="4" fontId="39" fillId="0" borderId="16" xfId="0" applyNumberFormat="1" applyFont="1" applyBorder="1" applyAlignment="1" applyProtection="1">
      <alignment vertical="center" wrapText="1"/>
      <protection locked="0"/>
    </xf>
    <xf numFmtId="0" fontId="39" fillId="0" borderId="17" xfId="0" applyFont="1" applyBorder="1" applyAlignment="1" applyProtection="1">
      <alignment vertical="center" wrapText="1"/>
      <protection locked="0"/>
    </xf>
    <xf numFmtId="4" fontId="39" fillId="0" borderId="17" xfId="0" applyNumberFormat="1" applyFont="1" applyBorder="1" applyAlignment="1" applyProtection="1">
      <alignment vertical="center" wrapText="1"/>
      <protection locked="0"/>
    </xf>
    <xf numFmtId="4" fontId="27" fillId="26" borderId="17" xfId="0" applyNumberFormat="1" applyFont="1" applyFill="1" applyBorder="1" applyAlignment="1">
      <alignment vertical="center" wrapText="1"/>
    </xf>
    <xf numFmtId="4" fontId="150" fillId="26" borderId="17" xfId="0" applyNumberFormat="1" applyFont="1" applyFill="1" applyBorder="1" applyAlignment="1">
      <alignment horizontal="center" vertical="center" wrapText="1"/>
    </xf>
    <xf numFmtId="0" fontId="156" fillId="26" borderId="16" xfId="0" applyFont="1" applyFill="1" applyBorder="1" applyAlignment="1">
      <alignment vertical="center" wrapText="1"/>
    </xf>
    <xf numFmtId="1" fontId="154" fillId="0" borderId="14" xfId="406" applyNumberFormat="1" applyFont="1" applyBorder="1" applyAlignment="1">
      <alignment vertical="center" wrapText="1"/>
    </xf>
    <xf numFmtId="4" fontId="39" fillId="0" borderId="11" xfId="0" applyNumberFormat="1" applyFont="1" applyBorder="1" applyAlignment="1" applyProtection="1">
      <alignment horizontal="right" vertical="center" wrapText="1"/>
      <protection locked="0"/>
    </xf>
    <xf numFmtId="190" fontId="39" fillId="0" borderId="11" xfId="0" applyNumberFormat="1" applyFont="1" applyBorder="1" applyAlignment="1" applyProtection="1">
      <alignment vertical="top" wrapText="1"/>
      <protection locked="0"/>
    </xf>
    <xf numFmtId="4" fontId="39" fillId="0" borderId="11" xfId="0" applyNumberFormat="1" applyFont="1" applyBorder="1" applyAlignment="1" applyProtection="1">
      <alignment vertical="top" wrapText="1"/>
      <protection locked="0"/>
    </xf>
    <xf numFmtId="1" fontId="39" fillId="0" borderId="14" xfId="0" applyNumberFormat="1" applyFont="1" applyBorder="1" applyAlignment="1">
      <alignment vertical="center" wrapText="1"/>
    </xf>
    <xf numFmtId="4" fontId="39" fillId="0" borderId="12" xfId="0" applyNumberFormat="1" applyFont="1" applyBorder="1" applyAlignment="1">
      <alignment vertical="center" wrapText="1"/>
    </xf>
    <xf numFmtId="0" fontId="156" fillId="26" borderId="12" xfId="0" applyFont="1" applyFill="1" applyBorder="1" applyAlignment="1">
      <alignment vertical="top" wrapText="1"/>
    </xf>
    <xf numFmtId="190" fontId="12" fillId="0" borderId="12" xfId="0" applyNumberFormat="1" applyFont="1" applyBorder="1" applyAlignment="1" applyProtection="1">
      <alignment vertical="top" wrapText="1"/>
      <protection locked="0"/>
    </xf>
    <xf numFmtId="4" fontId="12" fillId="0" borderId="26" xfId="0" applyNumberFormat="1" applyFont="1" applyBorder="1" applyAlignment="1" applyProtection="1">
      <alignment vertical="top" wrapText="1"/>
      <protection locked="0"/>
    </xf>
    <xf numFmtId="4" fontId="27" fillId="26" borderId="26" xfId="0" applyNumberFormat="1" applyFont="1" applyFill="1" applyBorder="1" applyAlignment="1">
      <alignment vertical="top" wrapText="1"/>
    </xf>
    <xf numFmtId="0" fontId="156" fillId="26" borderId="27" xfId="0" applyFont="1" applyFill="1" applyBorder="1" applyAlignment="1">
      <alignment vertical="top" wrapText="1"/>
    </xf>
    <xf numFmtId="190" fontId="12" fillId="0" borderId="27" xfId="0" applyNumberFormat="1" applyFont="1" applyBorder="1" applyAlignment="1" applyProtection="1">
      <alignment vertical="top" wrapText="1"/>
      <protection locked="0"/>
    </xf>
    <xf numFmtId="4" fontId="12" fillId="0" borderId="27" xfId="0" applyNumberFormat="1" applyFont="1" applyBorder="1" applyAlignment="1" applyProtection="1">
      <alignment vertical="top" wrapText="1"/>
      <protection locked="0"/>
    </xf>
    <xf numFmtId="4" fontId="27" fillId="26" borderId="27" xfId="0" applyNumberFormat="1" applyFont="1" applyFill="1" applyBorder="1" applyAlignment="1">
      <alignment vertical="top" wrapText="1"/>
    </xf>
    <xf numFmtId="0" fontId="39" fillId="0" borderId="11" xfId="0" applyFont="1" applyBorder="1" applyAlignment="1" applyProtection="1">
      <alignment horizontal="left" vertical="center" wrapText="1"/>
      <protection locked="0"/>
    </xf>
    <xf numFmtId="4" fontId="39" fillId="0" borderId="11" xfId="0" applyNumberFormat="1" applyFont="1" applyBorder="1" applyAlignment="1" applyProtection="1">
      <alignment horizontal="left" vertical="center" wrapText="1"/>
      <protection locked="0"/>
    </xf>
    <xf numFmtId="0" fontId="156" fillId="26" borderId="16" xfId="0" applyFont="1" applyFill="1" applyBorder="1" applyAlignment="1">
      <alignment vertical="top" wrapText="1"/>
    </xf>
    <xf numFmtId="4" fontId="27" fillId="26" borderId="22" xfId="0" applyNumberFormat="1" applyFont="1" applyFill="1" applyBorder="1" applyAlignment="1">
      <alignment vertical="top" wrapText="1"/>
    </xf>
    <xf numFmtId="4" fontId="27" fillId="26" borderId="16" xfId="0" applyNumberFormat="1" applyFont="1" applyFill="1" applyBorder="1" applyAlignment="1">
      <alignment horizontal="right" vertical="top" wrapText="1"/>
    </xf>
    <xf numFmtId="0" fontId="91" fillId="26" borderId="11" xfId="0" applyFont="1" applyFill="1" applyBorder="1" applyAlignment="1">
      <alignment vertical="top" wrapText="1"/>
    </xf>
    <xf numFmtId="4" fontId="12" fillId="26" borderId="28" xfId="0" applyNumberFormat="1" applyFont="1" applyFill="1" applyBorder="1" applyAlignment="1">
      <alignment vertical="top" wrapText="1"/>
    </xf>
    <xf numFmtId="0" fontId="91" fillId="26" borderId="17" xfId="0" applyFont="1" applyFill="1" applyBorder="1" applyAlignment="1">
      <alignment vertical="top" wrapText="1"/>
    </xf>
    <xf numFmtId="0" fontId="91" fillId="26" borderId="27" xfId="0" applyFont="1" applyFill="1" applyBorder="1" applyAlignment="1">
      <alignment vertical="center" wrapText="1"/>
    </xf>
    <xf numFmtId="0" fontId="12" fillId="26" borderId="27" xfId="0" applyFont="1" applyFill="1" applyBorder="1" applyAlignment="1" applyProtection="1">
      <alignment vertical="center" wrapText="1"/>
    </xf>
    <xf numFmtId="4" fontId="12" fillId="26" borderId="27" xfId="0" applyNumberFormat="1" applyFont="1" applyFill="1" applyBorder="1" applyAlignment="1" applyProtection="1">
      <alignment vertical="center" wrapText="1"/>
    </xf>
    <xf numFmtId="4" fontId="12" fillId="26" borderId="27" xfId="0" applyNumberFormat="1" applyFont="1" applyFill="1" applyBorder="1" applyAlignment="1">
      <alignment vertical="center" wrapText="1"/>
    </xf>
    <xf numFmtId="4" fontId="27" fillId="26" borderId="27" xfId="0" applyNumberFormat="1" applyFont="1" applyFill="1" applyBorder="1" applyAlignment="1">
      <alignment vertical="center" wrapText="1"/>
    </xf>
    <xf numFmtId="0" fontId="91" fillId="26" borderId="14" xfId="0" applyFont="1" applyFill="1" applyBorder="1" applyAlignment="1">
      <alignment vertical="center" wrapText="1"/>
    </xf>
    <xf numFmtId="0" fontId="12" fillId="0" borderId="14" xfId="0" applyFont="1" applyBorder="1" applyAlignment="1" applyProtection="1">
      <alignment vertical="center" wrapText="1"/>
    </xf>
    <xf numFmtId="4" fontId="12" fillId="0" borderId="14" xfId="0" applyNumberFormat="1" applyFont="1" applyBorder="1" applyAlignment="1" applyProtection="1">
      <alignment vertical="center" wrapText="1"/>
    </xf>
    <xf numFmtId="4" fontId="12" fillId="26" borderId="14" xfId="0" applyNumberFormat="1" applyFont="1" applyFill="1" applyBorder="1" applyAlignment="1">
      <alignment vertical="center" wrapText="1"/>
    </xf>
    <xf numFmtId="4" fontId="27" fillId="26" borderId="14" xfId="0" applyNumberFormat="1" applyFont="1" applyFill="1" applyBorder="1" applyAlignment="1">
      <alignment vertical="center" wrapText="1"/>
    </xf>
    <xf numFmtId="0" fontId="91" fillId="26" borderId="14" xfId="0" applyFont="1" applyFill="1" applyBorder="1" applyAlignment="1">
      <alignment vertical="top" wrapText="1"/>
    </xf>
    <xf numFmtId="0" fontId="12" fillId="0" borderId="14" xfId="0" applyFont="1" applyBorder="1" applyAlignment="1" applyProtection="1">
      <alignment vertical="top" wrapText="1"/>
    </xf>
    <xf numFmtId="4" fontId="12" fillId="0" borderId="14" xfId="0" applyNumberFormat="1" applyFont="1" applyBorder="1" applyAlignment="1" applyProtection="1">
      <alignment vertical="top" wrapText="1"/>
    </xf>
    <xf numFmtId="4" fontId="12" fillId="26" borderId="14" xfId="0" applyNumberFormat="1" applyFont="1" applyFill="1" applyBorder="1" applyAlignment="1">
      <alignment vertical="top" wrapText="1"/>
    </xf>
    <xf numFmtId="4" fontId="27" fillId="26" borderId="14" xfId="0" applyNumberFormat="1" applyFont="1" applyFill="1" applyBorder="1" applyAlignment="1">
      <alignment vertical="top" wrapText="1"/>
    </xf>
    <xf numFmtId="0" fontId="12" fillId="0" borderId="15" xfId="0" applyFont="1" applyBorder="1" applyAlignment="1" applyProtection="1">
      <alignment vertical="center" wrapText="1"/>
    </xf>
    <xf numFmtId="4" fontId="12" fillId="0" borderId="15" xfId="0" applyNumberFormat="1" applyFont="1" applyBorder="1" applyAlignment="1" applyProtection="1">
      <alignment vertical="center" wrapText="1"/>
    </xf>
    <xf numFmtId="0" fontId="151" fillId="26" borderId="29" xfId="0" applyFont="1" applyFill="1" applyBorder="1" applyAlignment="1">
      <alignment horizontal="center" vertical="center" wrapText="1"/>
    </xf>
    <xf numFmtId="0" fontId="37" fillId="26" borderId="11" xfId="0" applyFont="1" applyFill="1" applyBorder="1" applyAlignment="1">
      <alignment vertical="center" wrapText="1"/>
    </xf>
    <xf numFmtId="4" fontId="38" fillId="26" borderId="29" xfId="0" applyNumberFormat="1" applyFont="1" applyFill="1" applyBorder="1" applyAlignment="1">
      <alignment horizontal="right" vertical="center" wrapText="1"/>
    </xf>
    <xf numFmtId="4" fontId="4" fillId="26" borderId="29" xfId="0" applyNumberFormat="1" applyFont="1" applyFill="1" applyBorder="1" applyAlignment="1">
      <alignment vertical="center" wrapText="1"/>
    </xf>
    <xf numFmtId="0" fontId="163" fillId="26" borderId="0" xfId="0" applyFont="1" applyFill="1"/>
    <xf numFmtId="0" fontId="29" fillId="0" borderId="11" xfId="0" applyFont="1" applyBorder="1" applyAlignment="1" applyProtection="1">
      <alignment vertical="center" wrapText="1"/>
      <protection locked="0"/>
    </xf>
    <xf numFmtId="4" fontId="161" fillId="26" borderId="11" xfId="0" applyNumberFormat="1" applyFont="1" applyFill="1" applyBorder="1" applyAlignment="1">
      <alignment vertical="center" wrapText="1"/>
    </xf>
    <xf numFmtId="4" fontId="4" fillId="26" borderId="11" xfId="0" applyNumberFormat="1" applyFont="1" applyFill="1" applyBorder="1" applyAlignment="1">
      <alignment vertical="center" wrapText="1"/>
    </xf>
    <xf numFmtId="4" fontId="37" fillId="26" borderId="12" xfId="0" applyNumberFormat="1" applyFont="1" applyFill="1" applyBorder="1" applyAlignment="1">
      <alignment vertical="center" wrapText="1"/>
    </xf>
    <xf numFmtId="191" fontId="52" fillId="26" borderId="0" xfId="0" applyNumberFormat="1" applyFont="1" applyFill="1"/>
    <xf numFmtId="0" fontId="6" fillId="26" borderId="17" xfId="0" applyFont="1" applyFill="1" applyBorder="1" applyAlignment="1">
      <alignment vertical="top" wrapText="1"/>
    </xf>
    <xf numFmtId="4" fontId="6" fillId="26" borderId="17" xfId="0" applyNumberFormat="1" applyFont="1" applyFill="1" applyBorder="1" applyAlignment="1">
      <alignment vertical="top" wrapText="1"/>
    </xf>
    <xf numFmtId="4" fontId="161" fillId="26" borderId="17" xfId="0" applyNumberFormat="1" applyFont="1" applyFill="1" applyBorder="1" applyAlignment="1">
      <alignment horizontal="center" vertical="top" wrapText="1"/>
    </xf>
    <xf numFmtId="0" fontId="29" fillId="26" borderId="17" xfId="0" applyFont="1" applyFill="1" applyBorder="1" applyAlignment="1">
      <alignment horizontal="center" vertical="center" wrapText="1"/>
    </xf>
    <xf numFmtId="0" fontId="161" fillId="26" borderId="17" xfId="0" applyFont="1" applyFill="1" applyBorder="1" applyAlignment="1">
      <alignment vertical="center" wrapText="1"/>
    </xf>
    <xf numFmtId="4" fontId="161" fillId="26" borderId="17" xfId="0" applyNumberFormat="1" applyFont="1" applyFill="1" applyBorder="1" applyAlignment="1">
      <alignment vertical="center" wrapText="1"/>
    </xf>
    <xf numFmtId="4" fontId="161" fillId="26" borderId="17" xfId="0" applyNumberFormat="1" applyFont="1" applyFill="1" applyBorder="1" applyAlignment="1">
      <alignment horizontal="center" vertical="center" wrapText="1"/>
    </xf>
    <xf numFmtId="4" fontId="164" fillId="26" borderId="17" xfId="0" applyNumberFormat="1" applyFont="1" applyFill="1" applyBorder="1" applyAlignment="1">
      <alignment vertical="center" wrapText="1"/>
    </xf>
    <xf numFmtId="0" fontId="73" fillId="26" borderId="11" xfId="0" applyFont="1" applyFill="1" applyBorder="1" applyAlignment="1">
      <alignment vertical="center" wrapText="1"/>
    </xf>
    <xf numFmtId="4" fontId="73" fillId="26" borderId="11" xfId="0" applyNumberFormat="1" applyFont="1" applyFill="1" applyBorder="1" applyAlignment="1">
      <alignment horizontal="right" vertical="center" wrapText="1"/>
    </xf>
    <xf numFmtId="4" fontId="164" fillId="26" borderId="11" xfId="0" applyNumberFormat="1" applyFont="1" applyFill="1" applyBorder="1" applyAlignment="1">
      <alignment vertical="center" wrapText="1"/>
    </xf>
    <xf numFmtId="0" fontId="49" fillId="26" borderId="11" xfId="0" applyFont="1" applyFill="1" applyBorder="1" applyAlignment="1">
      <alignment horizontal="center" vertical="center" wrapText="1"/>
    </xf>
    <xf numFmtId="0" fontId="48" fillId="26" borderId="11" xfId="0" applyFont="1" applyFill="1" applyBorder="1" applyAlignment="1">
      <alignment vertical="center" wrapText="1"/>
    </xf>
    <xf numFmtId="4" fontId="48" fillId="26" borderId="11" xfId="0" applyNumberFormat="1" applyFont="1" applyFill="1" applyBorder="1" applyAlignment="1">
      <alignment vertical="center" wrapText="1"/>
    </xf>
    <xf numFmtId="190" fontId="1" fillId="26" borderId="0" xfId="0" applyNumberFormat="1" applyFont="1" applyFill="1"/>
    <xf numFmtId="0" fontId="165" fillId="26" borderId="0" xfId="0" applyFont="1" applyFill="1"/>
    <xf numFmtId="190" fontId="4" fillId="26" borderId="0" xfId="0" applyNumberFormat="1" applyFont="1" applyFill="1"/>
    <xf numFmtId="190" fontId="95" fillId="26" borderId="0" xfId="0" applyNumberFormat="1" applyFont="1" applyFill="1" applyBorder="1"/>
    <xf numFmtId="0" fontId="6" fillId="26" borderId="0" xfId="0" applyFont="1" applyFill="1"/>
    <xf numFmtId="190" fontId="7" fillId="26" borderId="0" xfId="0" applyNumberFormat="1" applyFont="1" applyFill="1"/>
    <xf numFmtId="190" fontId="66" fillId="26" borderId="0" xfId="0" applyNumberFormat="1" applyFont="1" applyFill="1"/>
    <xf numFmtId="49" fontId="44" fillId="26" borderId="12" xfId="405" applyNumberFormat="1" applyFont="1" applyFill="1" applyBorder="1" applyAlignment="1" applyProtection="1">
      <alignment horizontal="center" vertical="center" wrapText="1"/>
    </xf>
    <xf numFmtId="0" fontId="44" fillId="26" borderId="15" xfId="0" applyFont="1" applyFill="1" applyBorder="1" applyAlignment="1" applyProtection="1">
      <alignment horizontal="center" vertical="center" wrapText="1"/>
    </xf>
    <xf numFmtId="190" fontId="12" fillId="26" borderId="17" xfId="0" applyNumberFormat="1" applyFont="1" applyFill="1" applyBorder="1" applyAlignment="1">
      <alignment wrapText="1"/>
    </xf>
    <xf numFmtId="0" fontId="44" fillId="26" borderId="11" xfId="0" applyFont="1" applyFill="1" applyBorder="1" applyAlignment="1" applyProtection="1">
      <alignment horizontal="center"/>
    </xf>
    <xf numFmtId="0" fontId="44" fillId="26" borderId="11" xfId="0" applyFont="1" applyFill="1" applyBorder="1" applyAlignment="1" applyProtection="1">
      <alignment horizontal="center" vertical="center" wrapText="1"/>
    </xf>
    <xf numFmtId="190" fontId="44" fillId="26" borderId="11" xfId="0" applyNumberFormat="1" applyFont="1" applyFill="1" applyBorder="1" applyAlignment="1">
      <alignment wrapText="1"/>
    </xf>
    <xf numFmtId="0" fontId="44" fillId="26" borderId="27" xfId="0" applyFont="1" applyFill="1" applyBorder="1" applyAlignment="1" applyProtection="1">
      <alignment horizontal="center"/>
    </xf>
    <xf numFmtId="0" fontId="44" fillId="26" borderId="27" xfId="0" applyFont="1" applyFill="1" applyBorder="1" applyAlignment="1" applyProtection="1">
      <alignment horizontal="left" vertical="center" wrapText="1"/>
    </xf>
    <xf numFmtId="190" fontId="44" fillId="26" borderId="27" xfId="0" applyNumberFormat="1" applyFont="1" applyFill="1" applyBorder="1" applyAlignment="1"/>
    <xf numFmtId="0" fontId="39" fillId="26" borderId="29" xfId="0" applyFont="1" applyFill="1" applyBorder="1" applyAlignment="1" applyProtection="1">
      <alignment horizontal="center"/>
    </xf>
    <xf numFmtId="0" fontId="39" fillId="26" borderId="29" xfId="0" applyFont="1" applyFill="1" applyBorder="1" applyAlignment="1" applyProtection="1">
      <alignment vertical="center" wrapText="1"/>
    </xf>
    <xf numFmtId="190" fontId="12" fillId="26" borderId="29" xfId="0" applyNumberFormat="1" applyFont="1" applyFill="1" applyBorder="1" applyAlignment="1">
      <alignment horizontal="right"/>
    </xf>
    <xf numFmtId="190" fontId="12" fillId="26" borderId="29" xfId="0" applyNumberFormat="1" applyFont="1" applyFill="1" applyBorder="1" applyAlignment="1"/>
    <xf numFmtId="190" fontId="39" fillId="26" borderId="29" xfId="0" applyNumberFormat="1" applyFont="1" applyFill="1" applyBorder="1" applyAlignment="1">
      <alignment horizontal="center"/>
    </xf>
    <xf numFmtId="0" fontId="12" fillId="26" borderId="11" xfId="0" applyFont="1" applyFill="1" applyBorder="1" applyAlignment="1" applyProtection="1">
      <alignment horizontal="center"/>
    </xf>
    <xf numFmtId="0" fontId="44" fillId="26" borderId="11" xfId="0" applyFont="1" applyFill="1" applyBorder="1" applyAlignment="1" applyProtection="1">
      <alignment horizontal="left" vertical="center" wrapText="1"/>
    </xf>
    <xf numFmtId="190" fontId="44" fillId="26" borderId="11" xfId="0" applyNumberFormat="1" applyFont="1" applyFill="1" applyBorder="1" applyAlignment="1"/>
    <xf numFmtId="0" fontId="44" fillId="26" borderId="13" xfId="0" applyFont="1" applyFill="1" applyBorder="1" applyAlignment="1" applyProtection="1">
      <alignment horizontal="center"/>
    </xf>
    <xf numFmtId="0" fontId="44" fillId="26" borderId="13" xfId="0" applyFont="1" applyFill="1" applyBorder="1" applyAlignment="1" applyProtection="1">
      <alignment horizontal="center" vertical="center" wrapText="1"/>
    </xf>
    <xf numFmtId="190" fontId="44" fillId="26" borderId="13" xfId="0" applyNumberFormat="1" applyFont="1" applyFill="1" applyBorder="1" applyAlignment="1"/>
    <xf numFmtId="0" fontId="93" fillId="26" borderId="14" xfId="0" applyFont="1" applyFill="1" applyBorder="1" applyAlignment="1" applyProtection="1">
      <alignment horizontal="center" vertical="top" wrapText="1"/>
    </xf>
    <xf numFmtId="0" fontId="44" fillId="26" borderId="11" xfId="0" applyFont="1" applyFill="1" applyBorder="1" applyAlignment="1" applyProtection="1">
      <alignment horizontal="center" vertical="top" wrapText="1"/>
    </xf>
    <xf numFmtId="0" fontId="44" fillId="26" borderId="11" xfId="0" applyFont="1" applyFill="1" applyBorder="1" applyAlignment="1" applyProtection="1">
      <alignment horizontal="left" vertical="top" wrapText="1"/>
    </xf>
    <xf numFmtId="0" fontId="44" fillId="26" borderId="27" xfId="0" applyFont="1" applyFill="1" applyBorder="1" applyAlignment="1" applyProtection="1">
      <alignment horizontal="center"/>
      <protection hidden="1"/>
    </xf>
    <xf numFmtId="0" fontId="44" fillId="26" borderId="27" xfId="0" applyFont="1" applyFill="1" applyBorder="1" applyAlignment="1" applyProtection="1">
      <alignment vertical="center" wrapText="1"/>
    </xf>
    <xf numFmtId="0" fontId="12" fillId="26" borderId="14" xfId="0" applyFont="1" applyFill="1" applyBorder="1" applyAlignment="1" applyProtection="1">
      <alignment horizontal="center"/>
      <protection hidden="1"/>
    </xf>
    <xf numFmtId="0" fontId="12" fillId="26" borderId="29" xfId="0" applyFont="1" applyFill="1" applyBorder="1" applyAlignment="1" applyProtection="1">
      <alignment horizontal="center"/>
      <protection hidden="1"/>
    </xf>
    <xf numFmtId="0" fontId="12" fillId="26" borderId="29" xfId="0" applyFont="1" applyFill="1" applyBorder="1" applyAlignment="1" applyProtection="1">
      <alignment vertical="center" wrapText="1"/>
    </xf>
    <xf numFmtId="0" fontId="93" fillId="26" borderId="14" xfId="0" applyFont="1" applyFill="1" applyBorder="1" applyAlignment="1" applyProtection="1">
      <alignment horizontal="center"/>
      <protection hidden="1"/>
    </xf>
    <xf numFmtId="0" fontId="12" fillId="26" borderId="27" xfId="0" applyFont="1" applyFill="1" applyBorder="1" applyProtection="1"/>
    <xf numFmtId="0" fontId="44" fillId="26" borderId="27" xfId="0" applyFont="1" applyFill="1" applyBorder="1" applyAlignment="1" applyProtection="1">
      <alignment horizontal="left" vertical="center" wrapText="1"/>
      <protection hidden="1"/>
    </xf>
    <xf numFmtId="0" fontId="122" fillId="26" borderId="29" xfId="0" applyFont="1" applyFill="1" applyBorder="1"/>
    <xf numFmtId="0" fontId="48" fillId="26" borderId="29" xfId="307" applyFont="1" applyFill="1" applyBorder="1" applyAlignment="1" applyProtection="1">
      <alignment horizontal="left" vertical="center" wrapText="1"/>
      <protection hidden="1"/>
    </xf>
    <xf numFmtId="190" fontId="48" fillId="26" borderId="29" xfId="405" applyNumberFormat="1" applyFont="1" applyFill="1" applyBorder="1" applyAlignment="1" applyProtection="1">
      <alignment vertical="center"/>
    </xf>
    <xf numFmtId="0" fontId="122" fillId="26" borderId="0" xfId="0" applyFont="1" applyFill="1" applyBorder="1"/>
    <xf numFmtId="190" fontId="48" fillId="27" borderId="0" xfId="405" applyNumberFormat="1" applyFont="1" applyFill="1" applyBorder="1" applyAlignment="1" applyProtection="1">
      <alignment vertical="center"/>
    </xf>
    <xf numFmtId="0" fontId="12" fillId="26" borderId="0" xfId="0" applyFont="1" applyFill="1" applyBorder="1" applyAlignment="1">
      <alignment horizontal="center"/>
    </xf>
    <xf numFmtId="190" fontId="1" fillId="26" borderId="0" xfId="0" applyNumberFormat="1" applyFont="1" applyFill="1" applyBorder="1"/>
    <xf numFmtId="0" fontId="81" fillId="26" borderId="0" xfId="0" applyFont="1" applyFill="1" applyBorder="1" applyAlignment="1">
      <alignment horizontal="center" wrapText="1"/>
    </xf>
    <xf numFmtId="0" fontId="166" fillId="26" borderId="0" xfId="0" applyFont="1" applyFill="1" applyBorder="1"/>
    <xf numFmtId="0" fontId="167" fillId="26" borderId="0" xfId="0" applyFont="1" applyFill="1" applyBorder="1"/>
    <xf numFmtId="0" fontId="81" fillId="26" borderId="0" xfId="0" applyFont="1" applyFill="1" applyBorder="1" applyAlignment="1">
      <alignment horizontal="center"/>
    </xf>
    <xf numFmtId="0" fontId="46" fillId="26" borderId="0" xfId="0" applyFont="1" applyFill="1" applyAlignment="1">
      <alignment horizontal="center"/>
    </xf>
    <xf numFmtId="190" fontId="147" fillId="28" borderId="0" xfId="0" applyNumberFormat="1" applyFont="1" applyFill="1" applyBorder="1" applyAlignment="1" applyProtection="1">
      <alignment horizontal="center" vertical="center"/>
    </xf>
    <xf numFmtId="0" fontId="12" fillId="26" borderId="18" xfId="0" applyFont="1" applyFill="1" applyBorder="1"/>
    <xf numFmtId="190" fontId="12" fillId="26" borderId="18" xfId="0" applyNumberFormat="1" applyFont="1" applyFill="1" applyBorder="1"/>
    <xf numFmtId="190" fontId="1" fillId="0" borderId="18" xfId="0" applyNumberFormat="1" applyFont="1" applyFill="1" applyBorder="1"/>
    <xf numFmtId="0" fontId="137" fillId="26" borderId="0" xfId="0" applyFont="1" applyFill="1" applyAlignment="1">
      <alignment wrapText="1"/>
    </xf>
    <xf numFmtId="0" fontId="137" fillId="26" borderId="0" xfId="0" applyFont="1" applyFill="1" applyAlignment="1"/>
    <xf numFmtId="4" fontId="137" fillId="26" borderId="0" xfId="0" applyNumberFormat="1" applyFont="1" applyFill="1"/>
    <xf numFmtId="0" fontId="168" fillId="26" borderId="0" xfId="0" applyFont="1" applyFill="1" applyAlignment="1">
      <alignment horizontal="center"/>
    </xf>
    <xf numFmtId="0" fontId="4" fillId="26" borderId="0" xfId="0" applyFont="1" applyFill="1" applyBorder="1" applyAlignment="1">
      <alignment vertical="center"/>
    </xf>
    <xf numFmtId="0" fontId="6" fillId="26" borderId="0" xfId="0" applyFont="1" applyFill="1" applyBorder="1" applyAlignment="1">
      <alignment vertical="center"/>
    </xf>
    <xf numFmtId="4" fontId="169" fillId="26" borderId="0" xfId="0" applyNumberFormat="1" applyFont="1" applyFill="1" applyBorder="1" applyAlignment="1">
      <alignment vertical="center"/>
    </xf>
    <xf numFmtId="0" fontId="169" fillId="26" borderId="0" xfId="0" applyFont="1" applyFill="1" applyBorder="1" applyAlignment="1">
      <alignment vertical="center"/>
    </xf>
    <xf numFmtId="4" fontId="171" fillId="26" borderId="0" xfId="0" applyNumberFormat="1" applyFont="1" applyFill="1" applyBorder="1" applyAlignment="1">
      <alignment vertical="center"/>
    </xf>
    <xf numFmtId="4" fontId="172" fillId="26" borderId="0" xfId="0" applyNumberFormat="1" applyFont="1" applyFill="1" applyBorder="1" applyAlignment="1">
      <alignment horizontal="center" vertical="center" wrapText="1"/>
    </xf>
    <xf numFmtId="190" fontId="138" fillId="26" borderId="0" xfId="0" applyNumberFormat="1" applyFont="1" applyFill="1" applyBorder="1" applyAlignment="1">
      <alignment vertical="top" wrapText="1"/>
    </xf>
    <xf numFmtId="0" fontId="173" fillId="26" borderId="0" xfId="0" applyFont="1" applyFill="1"/>
    <xf numFmtId="0" fontId="173" fillId="26" borderId="0" xfId="0" applyFont="1" applyFill="1" applyBorder="1"/>
    <xf numFmtId="190" fontId="171" fillId="26" borderId="0" xfId="0" applyNumberFormat="1" applyFont="1" applyFill="1" applyBorder="1" applyAlignment="1">
      <alignment vertical="center" wrapText="1"/>
    </xf>
    <xf numFmtId="190" fontId="169" fillId="26" borderId="0" xfId="0" applyNumberFormat="1" applyFont="1" applyFill="1" applyBorder="1" applyAlignment="1">
      <alignment vertical="top" wrapText="1"/>
    </xf>
    <xf numFmtId="4" fontId="171" fillId="26" borderId="0" xfId="0" applyNumberFormat="1" applyFont="1" applyFill="1" applyBorder="1" applyAlignment="1">
      <alignment horizontal="center" vertical="center"/>
    </xf>
    <xf numFmtId="0" fontId="169" fillId="26" borderId="0" xfId="0" applyFont="1" applyFill="1" applyBorder="1" applyAlignment="1">
      <alignment horizontal="center" vertical="center"/>
    </xf>
    <xf numFmtId="1" fontId="29" fillId="0" borderId="18" xfId="0" applyNumberFormat="1" applyFont="1" applyFill="1" applyBorder="1" applyAlignment="1">
      <alignment horizontal="left" vertical="center" wrapText="1"/>
    </xf>
    <xf numFmtId="1" fontId="39" fillId="0" borderId="16" xfId="0" applyNumberFormat="1" applyFont="1" applyBorder="1" applyAlignment="1">
      <alignment horizontal="left" vertical="center" wrapText="1"/>
    </xf>
    <xf numFmtId="0" fontId="80" fillId="26" borderId="0" xfId="0" applyFont="1" applyFill="1" applyAlignment="1">
      <alignment horizontal="left" vertical="center" wrapText="1"/>
    </xf>
    <xf numFmtId="0" fontId="0" fillId="26" borderId="0" xfId="0" applyFill="1" applyAlignment="1">
      <alignment horizontal="center"/>
    </xf>
    <xf numFmtId="0" fontId="139" fillId="26" borderId="0" xfId="0" applyFont="1" applyFill="1" applyAlignment="1">
      <alignment horizontal="center" vertical="center" wrapText="1"/>
    </xf>
    <xf numFmtId="0" fontId="189" fillId="26" borderId="0" xfId="0" applyFont="1" applyFill="1" applyAlignment="1">
      <alignment horizontal="left" vertical="center" wrapText="1"/>
    </xf>
    <xf numFmtId="0" fontId="81" fillId="26" borderId="0" xfId="0" applyFont="1" applyFill="1" applyAlignment="1">
      <alignment horizontal="center" vertical="center" wrapText="1"/>
    </xf>
    <xf numFmtId="0" fontId="139" fillId="26" borderId="0" xfId="0" applyFont="1" applyFill="1" applyAlignment="1">
      <alignment horizontal="left" vertical="center" wrapText="1"/>
    </xf>
    <xf numFmtId="0" fontId="81" fillId="0" borderId="0" xfId="0" applyFont="1" applyFill="1" applyAlignment="1">
      <alignment horizontal="center" vertical="center" wrapText="1"/>
    </xf>
    <xf numFmtId="0" fontId="189" fillId="26" borderId="0" xfId="0" applyFont="1" applyFill="1" applyAlignment="1">
      <alignment vertical="center"/>
    </xf>
    <xf numFmtId="0" fontId="189" fillId="26" borderId="0" xfId="0" applyFont="1" applyFill="1" applyAlignment="1">
      <alignment horizontal="left" vertical="center"/>
    </xf>
    <xf numFmtId="0" fontId="80" fillId="26" borderId="0" xfId="0" applyFont="1" applyFill="1" applyAlignment="1">
      <alignment horizontal="left" vertical="center"/>
    </xf>
    <xf numFmtId="0" fontId="190" fillId="26" borderId="0" xfId="0" applyFont="1" applyFill="1" applyAlignment="1">
      <alignment horizontal="center" vertical="center"/>
    </xf>
    <xf numFmtId="0" fontId="190" fillId="26" borderId="0" xfId="0" applyFont="1" applyFill="1" applyAlignment="1">
      <alignment horizontal="center" vertical="center" wrapText="1"/>
    </xf>
    <xf numFmtId="0" fontId="190" fillId="26" borderId="0" xfId="0" applyFont="1" applyFill="1" applyAlignment="1">
      <alignment vertical="center" wrapText="1"/>
    </xf>
    <xf numFmtId="1" fontId="81" fillId="0" borderId="0" xfId="0" applyNumberFormat="1" applyFont="1" applyFill="1" applyBorder="1" applyAlignment="1">
      <alignment horizontal="center" wrapText="1"/>
    </xf>
    <xf numFmtId="1" fontId="81" fillId="0" borderId="18" xfId="0" applyNumberFormat="1" applyFont="1" applyFill="1" applyBorder="1" applyAlignment="1">
      <alignment horizontal="center" wrapText="1"/>
    </xf>
    <xf numFmtId="1" fontId="81" fillId="0" borderId="18" xfId="0" applyNumberFormat="1" applyFont="1" applyFill="1" applyBorder="1" applyAlignment="1">
      <alignment wrapText="1"/>
    </xf>
    <xf numFmtId="1" fontId="44" fillId="0" borderId="18" xfId="0" applyNumberFormat="1" applyFont="1" applyFill="1" applyBorder="1" applyAlignment="1">
      <alignment wrapText="1"/>
    </xf>
    <xf numFmtId="0" fontId="81" fillId="0" borderId="0" xfId="0" applyFont="1" applyFill="1" applyBorder="1" applyAlignment="1">
      <alignment horizontal="center" wrapText="1"/>
    </xf>
    <xf numFmtId="0" fontId="190" fillId="0" borderId="0" xfId="0" applyFont="1" applyFill="1" applyAlignment="1">
      <alignment horizontal="center" vertical="center" wrapText="1"/>
    </xf>
    <xf numFmtId="0" fontId="191" fillId="26" borderId="0" xfId="0" applyFont="1" applyFill="1" applyBorder="1" applyAlignment="1">
      <alignment horizontal="center" vertical="top"/>
    </xf>
    <xf numFmtId="0" fontId="191" fillId="26" borderId="0" xfId="0" applyFont="1" applyFill="1" applyAlignment="1">
      <alignment horizontal="center" vertical="top"/>
    </xf>
    <xf numFmtId="0" fontId="192" fillId="26" borderId="0" xfId="0" applyFont="1" applyFill="1" applyBorder="1" applyAlignment="1">
      <alignment horizontal="center" vertical="center" wrapText="1"/>
    </xf>
    <xf numFmtId="0" fontId="193" fillId="26" borderId="0" xfId="0" applyFont="1" applyFill="1" applyBorder="1" applyAlignment="1">
      <alignment horizontal="center" vertical="center" wrapText="1"/>
    </xf>
    <xf numFmtId="0" fontId="193" fillId="0" borderId="0" xfId="0" applyFont="1" applyFill="1" applyBorder="1" applyAlignment="1">
      <alignment horizontal="center" vertical="center" wrapText="1"/>
    </xf>
    <xf numFmtId="0" fontId="189" fillId="26" borderId="11" xfId="0" applyFont="1" applyFill="1" applyBorder="1" applyAlignment="1">
      <alignment horizontal="center" vertical="center" wrapText="1"/>
    </xf>
    <xf numFmtId="0" fontId="189" fillId="26" borderId="20" xfId="0" applyFont="1" applyFill="1" applyBorder="1" applyAlignment="1">
      <alignment horizontal="center" vertical="center" wrapText="1"/>
    </xf>
    <xf numFmtId="0" fontId="189" fillId="26" borderId="19" xfId="0" applyFont="1" applyFill="1" applyBorder="1" applyAlignment="1">
      <alignment horizontal="center" vertical="center" wrapText="1"/>
    </xf>
    <xf numFmtId="0" fontId="189" fillId="26" borderId="28" xfId="0" applyFont="1" applyFill="1" applyBorder="1" applyAlignment="1">
      <alignment horizontal="center" vertical="center" wrapText="1"/>
    </xf>
    <xf numFmtId="0" fontId="189" fillId="0" borderId="25" xfId="0" applyFont="1" applyFill="1" applyBorder="1" applyAlignment="1">
      <alignment horizontal="center" vertical="center" wrapText="1"/>
    </xf>
    <xf numFmtId="0" fontId="189" fillId="0" borderId="0" xfId="0" applyFont="1" applyFill="1" applyBorder="1" applyAlignment="1">
      <alignment horizontal="center" vertical="center" wrapText="1"/>
    </xf>
    <xf numFmtId="0" fontId="189" fillId="0" borderId="26" xfId="0" applyFont="1" applyFill="1" applyBorder="1" applyAlignment="1">
      <alignment horizontal="center" vertical="center" wrapText="1"/>
    </xf>
    <xf numFmtId="0" fontId="189" fillId="26" borderId="23" xfId="0" applyFont="1" applyFill="1" applyBorder="1" applyAlignment="1">
      <alignment horizontal="center" vertical="center" wrapText="1"/>
    </xf>
    <xf numFmtId="0" fontId="189" fillId="26" borderId="30" xfId="0" applyFont="1" applyFill="1" applyBorder="1" applyAlignment="1">
      <alignment horizontal="center" vertical="center" wrapText="1"/>
    </xf>
    <xf numFmtId="0" fontId="189" fillId="0" borderId="21" xfId="0" applyFont="1" applyFill="1" applyBorder="1" applyAlignment="1">
      <alignment horizontal="center" vertical="center" wrapText="1"/>
    </xf>
    <xf numFmtId="0" fontId="189" fillId="0" borderId="18" xfId="0" applyFont="1" applyFill="1" applyBorder="1" applyAlignment="1">
      <alignment horizontal="center" vertical="center" wrapText="1"/>
    </xf>
    <xf numFmtId="0" fontId="189" fillId="0" borderId="22" xfId="0" applyFont="1" applyFill="1" applyBorder="1" applyAlignment="1">
      <alignment horizontal="center" vertical="center" wrapText="1"/>
    </xf>
    <xf numFmtId="0" fontId="189" fillId="0" borderId="11" xfId="0" applyFont="1" applyFill="1" applyBorder="1" applyAlignment="1">
      <alignment horizontal="center" vertical="center" wrapText="1"/>
    </xf>
    <xf numFmtId="0" fontId="194" fillId="0" borderId="0" xfId="0" applyFont="1"/>
    <xf numFmtId="0" fontId="189" fillId="0" borderId="17" xfId="0" applyFont="1" applyFill="1" applyBorder="1" applyAlignment="1">
      <alignment vertical="center" wrapText="1"/>
    </xf>
    <xf numFmtId="0" fontId="189" fillId="0" borderId="16" xfId="0" applyFont="1" applyFill="1" applyBorder="1" applyAlignment="1">
      <alignment vertical="center" wrapText="1"/>
    </xf>
    <xf numFmtId="0" fontId="196" fillId="0" borderId="0" xfId="0" applyFont="1" applyFill="1"/>
    <xf numFmtId="0" fontId="189" fillId="26" borderId="11" xfId="0" applyFont="1" applyFill="1" applyBorder="1" applyAlignment="1">
      <alignment horizontal="center"/>
    </xf>
    <xf numFmtId="0" fontId="189" fillId="26" borderId="11" xfId="0" applyFont="1" applyFill="1" applyBorder="1"/>
    <xf numFmtId="0" fontId="189" fillId="26" borderId="11" xfId="0" applyFont="1" applyFill="1" applyBorder="1" applyAlignment="1">
      <alignment horizontal="center" vertical="center"/>
    </xf>
    <xf numFmtId="0" fontId="1" fillId="0" borderId="0" xfId="0" applyFont="1"/>
    <xf numFmtId="0" fontId="189" fillId="0" borderId="11" xfId="0" applyFont="1" applyBorder="1" applyAlignment="1">
      <alignment horizontal="center" vertical="center" wrapText="1"/>
    </xf>
    <xf numFmtId="4" fontId="189" fillId="0" borderId="11" xfId="0" applyNumberFormat="1" applyFont="1" applyBorder="1" applyAlignment="1">
      <alignment horizontal="right" vertical="center" wrapText="1"/>
    </xf>
    <xf numFmtId="4" fontId="189" fillId="0" borderId="11" xfId="0" applyNumberFormat="1" applyFont="1" applyBorder="1"/>
    <xf numFmtId="4" fontId="189" fillId="0" borderId="11" xfId="0" applyNumberFormat="1" applyFont="1" applyBorder="1" applyAlignment="1">
      <alignment horizontal="right" vertical="center"/>
    </xf>
    <xf numFmtId="4" fontId="189" fillId="0" borderId="11" xfId="0" applyNumberFormat="1" applyFont="1" applyBorder="1" applyAlignment="1">
      <alignment horizontal="right"/>
    </xf>
    <xf numFmtId="4" fontId="189" fillId="0" borderId="11" xfId="0" applyNumberFormat="1" applyFont="1" applyFill="1" applyBorder="1" applyAlignment="1">
      <alignment horizontal="right"/>
    </xf>
    <xf numFmtId="4" fontId="192" fillId="0" borderId="11" xfId="0" applyNumberFormat="1" applyFont="1" applyBorder="1" applyAlignment="1">
      <alignment horizontal="right" vertical="center"/>
    </xf>
    <xf numFmtId="4" fontId="197" fillId="0" borderId="0" xfId="0" applyNumberFormat="1" applyFont="1"/>
    <xf numFmtId="191" fontId="198" fillId="0" borderId="0" xfId="0" applyNumberFormat="1" applyFont="1"/>
    <xf numFmtId="190" fontId="0" fillId="0" borderId="0" xfId="0" applyNumberFormat="1"/>
    <xf numFmtId="190" fontId="198" fillId="0" borderId="0" xfId="0" applyNumberFormat="1" applyFont="1"/>
    <xf numFmtId="0" fontId="198" fillId="0" borderId="0" xfId="0" applyFont="1"/>
    <xf numFmtId="4" fontId="189" fillId="0" borderId="11" xfId="0" applyNumberFormat="1" applyFont="1" applyBorder="1" applyAlignment="1">
      <alignment vertical="center"/>
    </xf>
    <xf numFmtId="4" fontId="189" fillId="0" borderId="11" xfId="0" applyNumberFormat="1" applyFont="1" applyFill="1" applyBorder="1" applyAlignment="1">
      <alignment horizontal="right" vertical="center"/>
    </xf>
    <xf numFmtId="0" fontId="0" fillId="0" borderId="11" xfId="0" applyBorder="1" applyAlignment="1">
      <alignment vertical="center"/>
    </xf>
    <xf numFmtId="0" fontId="189" fillId="0" borderId="11" xfId="0" applyNumberFormat="1" applyFont="1" applyBorder="1" applyAlignment="1">
      <alignment horizontal="center" vertical="center" wrapText="1"/>
    </xf>
    <xf numFmtId="4" fontId="192" fillId="0" borderId="11" xfId="0" applyNumberFormat="1" applyFont="1" applyBorder="1" applyAlignment="1">
      <alignment vertical="center"/>
    </xf>
    <xf numFmtId="4" fontId="192" fillId="0" borderId="11" xfId="0" applyNumberFormat="1" applyFont="1" applyFill="1" applyBorder="1" applyAlignment="1">
      <alignment vertical="center"/>
    </xf>
    <xf numFmtId="4" fontId="189" fillId="0" borderId="11" xfId="308" applyNumberFormat="1" applyFont="1" applyFill="1" applyBorder="1" applyAlignment="1">
      <alignment vertical="center" wrapText="1"/>
    </xf>
    <xf numFmtId="4" fontId="189" fillId="0" borderId="11" xfId="308" applyNumberFormat="1" applyFont="1" applyFill="1" applyBorder="1" applyAlignment="1">
      <alignment horizontal="right" vertical="center" wrapText="1"/>
    </xf>
    <xf numFmtId="4" fontId="189" fillId="0" borderId="11" xfId="0" applyNumberFormat="1" applyFont="1" applyFill="1" applyBorder="1" applyAlignment="1">
      <alignment vertical="center"/>
    </xf>
    <xf numFmtId="4" fontId="189" fillId="26" borderId="11" xfId="309" applyNumberFormat="1" applyFont="1" applyFill="1" applyBorder="1" applyAlignment="1">
      <alignment vertical="center" wrapText="1"/>
    </xf>
    <xf numFmtId="4" fontId="189" fillId="26" borderId="11" xfId="309" applyNumberFormat="1" applyFont="1" applyFill="1" applyBorder="1" applyAlignment="1">
      <alignment horizontal="right" vertical="center" wrapText="1"/>
    </xf>
    <xf numFmtId="4" fontId="189" fillId="0" borderId="11" xfId="309" applyNumberFormat="1" applyFont="1" applyFill="1" applyBorder="1" applyAlignment="1">
      <alignment vertical="center" wrapText="1"/>
    </xf>
    <xf numFmtId="4" fontId="189" fillId="0" borderId="11" xfId="309" applyNumberFormat="1" applyFont="1" applyFill="1" applyBorder="1" applyAlignment="1">
      <alignment horizontal="right" vertical="center" wrapText="1"/>
    </xf>
    <xf numFmtId="190" fontId="189" fillId="0" borderId="11" xfId="0" applyNumberFormat="1" applyFont="1" applyBorder="1" applyAlignment="1">
      <alignment horizontal="right" vertical="center" wrapText="1"/>
    </xf>
    <xf numFmtId="0" fontId="189" fillId="26" borderId="11" xfId="308" applyFont="1" applyFill="1" applyBorder="1" applyAlignment="1">
      <alignment horizontal="center" vertical="justify" wrapText="1"/>
    </xf>
    <xf numFmtId="4" fontId="189" fillId="26" borderId="11" xfId="308" applyNumberFormat="1" applyFont="1" applyFill="1" applyBorder="1" applyAlignment="1">
      <alignment horizontal="right" vertical="center" wrapText="1"/>
    </xf>
    <xf numFmtId="0" fontId="189" fillId="26" borderId="11" xfId="308" applyFont="1" applyFill="1" applyBorder="1" applyAlignment="1">
      <alignment horizontal="center" vertical="center" wrapText="1"/>
    </xf>
    <xf numFmtId="0" fontId="199" fillId="0" borderId="11" xfId="0" applyFont="1" applyFill="1" applyBorder="1" applyAlignment="1">
      <alignment horizontal="center" vertical="center" wrapText="1"/>
    </xf>
    <xf numFmtId="0" fontId="189" fillId="0" borderId="11" xfId="0" applyFont="1" applyFill="1" applyBorder="1" applyAlignment="1">
      <alignment horizontal="left" vertical="center" wrapText="1"/>
    </xf>
    <xf numFmtId="4" fontId="189" fillId="0" borderId="11" xfId="0" applyNumberFormat="1" applyFont="1" applyFill="1" applyBorder="1" applyAlignment="1">
      <alignment horizontal="right" vertical="center" wrapText="1"/>
    </xf>
    <xf numFmtId="4" fontId="189" fillId="0" borderId="11" xfId="0" applyNumberFormat="1" applyFont="1" applyFill="1" applyBorder="1" applyAlignment="1">
      <alignment horizontal="center" vertical="center" wrapText="1"/>
    </xf>
    <xf numFmtId="0" fontId="139" fillId="0" borderId="11" xfId="0" applyFont="1" applyBorder="1" applyAlignment="1">
      <alignment horizontal="center" vertical="center" wrapText="1"/>
    </xf>
    <xf numFmtId="4" fontId="189" fillId="0" borderId="11" xfId="0" applyNumberFormat="1" applyFont="1" applyFill="1" applyBorder="1" applyAlignment="1">
      <alignment horizontal="left" vertical="center" wrapText="1"/>
    </xf>
    <xf numFmtId="4" fontId="198" fillId="0" borderId="0" xfId="0" applyNumberFormat="1" applyFont="1"/>
    <xf numFmtId="4" fontId="200" fillId="0" borderId="11" xfId="0" applyNumberFormat="1" applyFont="1" applyFill="1" applyBorder="1" applyAlignment="1">
      <alignment horizontal="right" vertical="center"/>
    </xf>
    <xf numFmtId="4" fontId="200" fillId="0" borderId="11" xfId="0" applyNumberFormat="1" applyFont="1" applyFill="1" applyBorder="1" applyAlignment="1">
      <alignment horizontal="center" vertical="center"/>
    </xf>
    <xf numFmtId="0" fontId="201" fillId="0" borderId="0" xfId="0" applyFont="1" applyFill="1" applyAlignment="1">
      <alignment horizontal="center"/>
    </xf>
    <xf numFmtId="0" fontId="192" fillId="26" borderId="0" xfId="0" applyFont="1" applyFill="1" applyBorder="1" applyAlignment="1">
      <alignment horizontal="left"/>
    </xf>
    <xf numFmtId="0" fontId="192" fillId="26" borderId="19" xfId="0" applyFont="1" applyFill="1" applyBorder="1" applyAlignment="1">
      <alignment horizontal="left"/>
    </xf>
    <xf numFmtId="0" fontId="202" fillId="0" borderId="19" xfId="0" applyFont="1" applyBorder="1"/>
    <xf numFmtId="0" fontId="192" fillId="26" borderId="19" xfId="0" applyFont="1" applyFill="1" applyBorder="1" applyAlignment="1">
      <alignment horizontal="center" wrapText="1"/>
    </xf>
    <xf numFmtId="0" fontId="203" fillId="0" borderId="19" xfId="0" applyFont="1" applyFill="1" applyBorder="1" applyAlignment="1">
      <alignment horizontal="left"/>
    </xf>
    <xf numFmtId="0" fontId="189" fillId="26" borderId="19" xfId="0" applyFont="1" applyFill="1" applyBorder="1" applyAlignment="1">
      <alignment horizontal="center" wrapText="1"/>
    </xf>
    <xf numFmtId="0" fontId="203" fillId="26" borderId="19" xfId="0" applyFont="1" applyFill="1" applyBorder="1" applyAlignment="1">
      <alignment horizontal="center" wrapText="1"/>
    </xf>
    <xf numFmtId="0" fontId="203" fillId="26" borderId="0" xfId="0" applyFont="1" applyFill="1" applyAlignment="1">
      <alignment horizontal="center" wrapText="1"/>
    </xf>
    <xf numFmtId="0" fontId="204" fillId="26" borderId="0" xfId="0" applyFont="1" applyFill="1" applyAlignment="1">
      <alignment horizontal="center" wrapText="1"/>
    </xf>
    <xf numFmtId="0" fontId="205" fillId="0" borderId="0" xfId="0" applyFont="1"/>
    <xf numFmtId="0" fontId="48" fillId="0" borderId="0" xfId="0" applyFont="1" applyBorder="1" applyAlignment="1">
      <alignment horizontal="center"/>
    </xf>
    <xf numFmtId="0" fontId="48" fillId="0" borderId="0" xfId="0" applyFont="1" applyBorder="1"/>
    <xf numFmtId="0" fontId="202" fillId="0" borderId="0" xfId="0" applyFont="1" applyBorder="1"/>
    <xf numFmtId="0" fontId="202" fillId="0" borderId="0" xfId="0" applyFont="1" applyFill="1" applyBorder="1"/>
    <xf numFmtId="4" fontId="81" fillId="0" borderId="0" xfId="0" applyNumberFormat="1" applyFont="1" applyBorder="1"/>
    <xf numFmtId="190" fontId="206" fillId="0" borderId="0" xfId="0" applyNumberFormat="1" applyFont="1"/>
    <xf numFmtId="190" fontId="205" fillId="0" borderId="0" xfId="0" applyNumberFormat="1" applyFont="1"/>
    <xf numFmtId="0" fontId="44" fillId="0" borderId="0" xfId="0" applyFont="1" applyAlignment="1">
      <alignment horizontal="center"/>
    </xf>
    <xf numFmtId="0" fontId="207" fillId="26" borderId="0" xfId="0" applyFont="1" applyFill="1" applyAlignment="1">
      <alignment horizontal="center" vertical="center"/>
    </xf>
    <xf numFmtId="4" fontId="81" fillId="26" borderId="0" xfId="0" applyNumberFormat="1" applyFont="1" applyFill="1" applyAlignment="1">
      <alignment horizontal="center" vertical="center"/>
    </xf>
    <xf numFmtId="4" fontId="81" fillId="0" borderId="0" xfId="0" applyNumberFormat="1" applyFont="1" applyFill="1" applyAlignment="1">
      <alignment horizontal="center" vertical="center"/>
    </xf>
    <xf numFmtId="4" fontId="81" fillId="0" borderId="16" xfId="0" applyNumberFormat="1" applyFont="1" applyBorder="1"/>
    <xf numFmtId="190" fontId="208" fillId="0" borderId="0" xfId="0" applyNumberFormat="1" applyFont="1"/>
    <xf numFmtId="0" fontId="208" fillId="0" borderId="0" xfId="0" applyFont="1"/>
    <xf numFmtId="3" fontId="202" fillId="0" borderId="0" xfId="0" applyNumberFormat="1" applyFont="1" applyBorder="1" applyAlignment="1">
      <alignment horizontal="center" vertical="center"/>
    </xf>
    <xf numFmtId="3" fontId="202" fillId="0" borderId="0" xfId="0" applyNumberFormat="1" applyFont="1" applyFill="1" applyBorder="1" applyAlignment="1">
      <alignment horizontal="center" vertical="center"/>
    </xf>
    <xf numFmtId="4" fontId="192" fillId="26" borderId="0" xfId="0" applyNumberFormat="1" applyFont="1" applyFill="1" applyAlignment="1">
      <alignment horizontal="center" vertical="center"/>
    </xf>
    <xf numFmtId="0" fontId="80" fillId="0" borderId="0" xfId="0" applyFont="1" applyAlignment="1">
      <alignment horizontal="center"/>
    </xf>
    <xf numFmtId="203" fontId="189" fillId="0" borderId="0" xfId="0" applyNumberFormat="1" applyFont="1" applyAlignment="1">
      <alignment horizontal="center"/>
    </xf>
    <xf numFmtId="203" fontId="189" fillId="0" borderId="0" xfId="0" applyNumberFormat="1" applyFont="1" applyFill="1" applyAlignment="1">
      <alignment horizontal="center"/>
    </xf>
    <xf numFmtId="4" fontId="192" fillId="0" borderId="0" xfId="0" applyNumberFormat="1" applyFont="1" applyAlignment="1">
      <alignment horizontal="center"/>
    </xf>
    <xf numFmtId="0" fontId="12" fillId="0" borderId="0" xfId="0" applyFont="1" applyAlignment="1">
      <alignment horizontal="center"/>
    </xf>
    <xf numFmtId="0" fontId="12" fillId="0" borderId="0" xfId="0" applyFont="1"/>
    <xf numFmtId="0" fontId="12" fillId="0" borderId="0" xfId="0" applyFont="1" applyFill="1"/>
    <xf numFmtId="0" fontId="0" fillId="0" borderId="0" xfId="0" applyAlignment="1">
      <alignment horizontal="center"/>
    </xf>
    <xf numFmtId="0" fontId="0" fillId="0" borderId="0" xfId="0" applyFill="1"/>
    <xf numFmtId="0" fontId="139" fillId="26" borderId="0" xfId="0" applyFont="1" applyFill="1" applyBorder="1" applyAlignment="1">
      <alignment horizontal="left" wrapText="1"/>
    </xf>
    <xf numFmtId="0" fontId="83" fillId="26" borderId="11" xfId="0" applyFont="1" applyFill="1" applyBorder="1" applyAlignment="1">
      <alignment horizontal="center" vertical="center" wrapText="1"/>
    </xf>
    <xf numFmtId="0" fontId="82" fillId="26" borderId="11" xfId="0" applyFont="1" applyFill="1" applyBorder="1" applyAlignment="1">
      <alignment horizontal="center" vertical="center" wrapText="1"/>
    </xf>
    <xf numFmtId="0" fontId="83" fillId="26" borderId="11" xfId="0" applyFont="1" applyFill="1" applyBorder="1" applyAlignment="1">
      <alignment horizontal="center" vertical="top" wrapText="1"/>
    </xf>
    <xf numFmtId="0" fontId="83" fillId="26" borderId="12" xfId="0" applyFont="1" applyFill="1" applyBorder="1" applyAlignment="1">
      <alignment horizontal="center" vertical="top" wrapText="1"/>
    </xf>
    <xf numFmtId="0" fontId="47" fillId="26" borderId="11" xfId="0" applyFont="1" applyFill="1" applyBorder="1" applyAlignment="1">
      <alignment horizontal="center" vertical="center" wrapText="1"/>
    </xf>
    <xf numFmtId="0" fontId="80" fillId="26" borderId="0" xfId="0" applyFont="1" applyFill="1" applyAlignment="1">
      <alignment horizontal="left" vertical="center" wrapText="1"/>
    </xf>
    <xf numFmtId="0" fontId="81" fillId="26" borderId="0" xfId="0" applyFont="1" applyFill="1" applyAlignment="1">
      <alignment horizontal="center" wrapText="1"/>
    </xf>
    <xf numFmtId="0" fontId="80" fillId="26" borderId="0" xfId="0" applyFont="1" applyFill="1" applyAlignment="1">
      <alignment horizontal="center" wrapText="1"/>
    </xf>
    <xf numFmtId="0" fontId="29" fillId="0" borderId="18" xfId="0" applyFont="1" applyFill="1" applyBorder="1" applyAlignment="1">
      <alignment horizontal="center" vertical="center" wrapText="1"/>
    </xf>
    <xf numFmtId="0" fontId="92" fillId="26" borderId="0" xfId="0" applyFont="1" applyFill="1" applyAlignment="1">
      <alignment horizontal="center" vertical="top"/>
    </xf>
    <xf numFmtId="0" fontId="10" fillId="26" borderId="11"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9" fillId="26" borderId="17" xfId="0" applyFont="1" applyFill="1" applyBorder="1" applyAlignment="1">
      <alignment horizontal="center" vertical="center" textRotation="90" wrapText="1"/>
    </xf>
    <xf numFmtId="0" fontId="9" fillId="26" borderId="12" xfId="0" applyFont="1" applyFill="1" applyBorder="1" applyAlignment="1">
      <alignment horizontal="center" vertical="center" textRotation="90" wrapText="1"/>
    </xf>
    <xf numFmtId="0" fontId="3" fillId="26" borderId="12" xfId="0" applyFont="1" applyFill="1" applyBorder="1" applyAlignment="1">
      <alignment horizontal="center" vertical="center" textRotation="90" wrapText="1"/>
    </xf>
    <xf numFmtId="0" fontId="9" fillId="26" borderId="16" xfId="0" applyFont="1" applyFill="1" applyBorder="1" applyAlignment="1">
      <alignment horizontal="center" vertical="center" textRotation="90" wrapText="1"/>
    </xf>
    <xf numFmtId="0" fontId="3" fillId="26" borderId="11" xfId="0" applyFont="1" applyFill="1" applyBorder="1" applyAlignment="1">
      <alignment horizontal="center" vertical="center" wrapText="1"/>
    </xf>
    <xf numFmtId="0" fontId="35" fillId="26" borderId="23" xfId="0" applyFont="1" applyFill="1" applyBorder="1" applyAlignment="1">
      <alignment horizontal="center" vertical="center" wrapText="1"/>
    </xf>
    <xf numFmtId="0" fontId="35" fillId="26" borderId="30" xfId="0" applyFont="1" applyFill="1" applyBorder="1" applyAlignment="1">
      <alignment horizontal="center" vertical="center" wrapText="1"/>
    </xf>
    <xf numFmtId="0" fontId="35" fillId="26" borderId="24" xfId="0" applyFont="1" applyFill="1" applyBorder="1" applyAlignment="1">
      <alignment horizontal="center" vertical="center" wrapText="1"/>
    </xf>
    <xf numFmtId="0" fontId="35" fillId="26" borderId="25" xfId="0" applyFont="1" applyFill="1" applyBorder="1" applyAlignment="1">
      <alignment horizontal="center" vertical="center" wrapText="1"/>
    </xf>
    <xf numFmtId="0" fontId="35" fillId="26" borderId="0" xfId="0" applyFont="1" applyFill="1" applyBorder="1" applyAlignment="1">
      <alignment horizontal="center" vertical="center" wrapText="1"/>
    </xf>
    <xf numFmtId="0" fontId="35" fillId="26" borderId="26" xfId="0" applyFont="1" applyFill="1" applyBorder="1" applyAlignment="1">
      <alignment horizontal="center" vertical="center" wrapText="1"/>
    </xf>
    <xf numFmtId="0" fontId="35" fillId="26" borderId="21" xfId="0" applyFont="1" applyFill="1" applyBorder="1" applyAlignment="1">
      <alignment horizontal="center" vertical="center" wrapText="1"/>
    </xf>
    <xf numFmtId="0" fontId="35" fillId="26" borderId="18" xfId="0" applyFont="1" applyFill="1" applyBorder="1" applyAlignment="1">
      <alignment horizontal="center" vertical="center" wrapText="1"/>
    </xf>
    <xf numFmtId="0" fontId="35" fillId="26" borderId="22" xfId="0" applyFont="1" applyFill="1" applyBorder="1" applyAlignment="1">
      <alignment horizontal="center" vertical="center" wrapText="1"/>
    </xf>
    <xf numFmtId="0" fontId="52" fillId="26" borderId="0" xfId="0" applyFont="1" applyFill="1" applyBorder="1" applyAlignment="1">
      <alignment horizontal="center"/>
    </xf>
    <xf numFmtId="0" fontId="60" fillId="26" borderId="0" xfId="0" applyFont="1" applyFill="1" applyBorder="1" applyAlignment="1">
      <alignment horizontal="center"/>
    </xf>
    <xf numFmtId="0" fontId="61" fillId="26" borderId="0" xfId="0" applyFont="1" applyFill="1" applyBorder="1" applyAlignment="1">
      <alignment horizontal="center" vertical="top" wrapText="1"/>
    </xf>
    <xf numFmtId="0" fontId="66" fillId="26" borderId="0" xfId="0" applyFont="1" applyFill="1" applyAlignment="1">
      <alignment horizontal="center"/>
    </xf>
    <xf numFmtId="0" fontId="10" fillId="26" borderId="11" xfId="0" applyFont="1" applyFill="1" applyBorder="1" applyAlignment="1">
      <alignment vertical="center" textRotation="255" wrapText="1"/>
    </xf>
    <xf numFmtId="0" fontId="10" fillId="26" borderId="11" xfId="0" applyFont="1" applyFill="1" applyBorder="1" applyAlignment="1">
      <alignment vertical="center"/>
    </xf>
    <xf numFmtId="0" fontId="6" fillId="26" borderId="11" xfId="0" applyFont="1" applyFill="1" applyBorder="1"/>
    <xf numFmtId="0" fontId="9" fillId="26" borderId="17"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6" xfId="0"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4" fillId="26" borderId="11" xfId="0" applyFont="1" applyFill="1" applyBorder="1" applyAlignment="1">
      <alignment horizontal="center" vertical="center" wrapText="1"/>
    </xf>
    <xf numFmtId="0" fontId="66" fillId="26" borderId="0" xfId="0" applyFont="1" applyFill="1" applyAlignment="1">
      <alignment horizontal="center" wrapText="1"/>
    </xf>
    <xf numFmtId="49" fontId="39" fillId="26" borderId="11" xfId="0" applyNumberFormat="1" applyFont="1" applyFill="1" applyBorder="1" applyAlignment="1">
      <alignment horizontal="center" vertical="center" wrapText="1"/>
    </xf>
    <xf numFmtId="49" fontId="82"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0" fontId="200" fillId="0" borderId="11" xfId="0" applyFont="1" applyFill="1" applyBorder="1" applyAlignment="1">
      <alignment horizontal="center"/>
    </xf>
    <xf numFmtId="0" fontId="189" fillId="0" borderId="17" xfId="0" applyFont="1" applyFill="1" applyBorder="1" applyAlignment="1">
      <alignment horizontal="center" vertical="center" wrapText="1"/>
    </xf>
    <xf numFmtId="0" fontId="189" fillId="0" borderId="12" xfId="0" applyFont="1" applyFill="1" applyBorder="1" applyAlignment="1">
      <alignment horizontal="center" vertical="center" wrapText="1"/>
    </xf>
    <xf numFmtId="0" fontId="189" fillId="0" borderId="16" xfId="0" applyFont="1" applyFill="1" applyBorder="1" applyAlignment="1">
      <alignment horizontal="center" vertical="center" wrapText="1"/>
    </xf>
    <xf numFmtId="0" fontId="189" fillId="26" borderId="17" xfId="0" applyFont="1" applyFill="1" applyBorder="1" applyAlignment="1">
      <alignment horizontal="center" vertical="center" wrapText="1"/>
    </xf>
    <xf numFmtId="0" fontId="189" fillId="26" borderId="12" xfId="0" applyFont="1" applyFill="1" applyBorder="1" applyAlignment="1">
      <alignment horizontal="center" vertical="center" wrapText="1"/>
    </xf>
    <xf numFmtId="0" fontId="189" fillId="26" borderId="16" xfId="0" applyFont="1" applyFill="1" applyBorder="1" applyAlignment="1">
      <alignment horizontal="center" vertical="center" wrapText="1"/>
    </xf>
    <xf numFmtId="0" fontId="189" fillId="26" borderId="20" xfId="0" applyFont="1" applyFill="1" applyBorder="1" applyAlignment="1">
      <alignment horizontal="center" vertical="center" wrapText="1"/>
    </xf>
    <xf numFmtId="0" fontId="189" fillId="26" borderId="19" xfId="0" applyFont="1" applyFill="1" applyBorder="1" applyAlignment="1">
      <alignment horizontal="center" vertical="center" wrapText="1"/>
    </xf>
    <xf numFmtId="0" fontId="189" fillId="26" borderId="28" xfId="0" applyFont="1" applyFill="1" applyBorder="1" applyAlignment="1">
      <alignment horizontal="center" vertical="center" wrapText="1"/>
    </xf>
    <xf numFmtId="0" fontId="189" fillId="0" borderId="23" xfId="0" applyFont="1" applyFill="1" applyBorder="1" applyAlignment="1">
      <alignment horizontal="center" vertical="center" wrapText="1"/>
    </xf>
    <xf numFmtId="0" fontId="189" fillId="0" borderId="30" xfId="0" applyFont="1" applyFill="1" applyBorder="1" applyAlignment="1">
      <alignment horizontal="center" vertical="center" wrapText="1"/>
    </xf>
    <xf numFmtId="0" fontId="189" fillId="0" borderId="24" xfId="0" applyFont="1" applyFill="1" applyBorder="1" applyAlignment="1">
      <alignment horizontal="center" vertical="center" wrapText="1"/>
    </xf>
    <xf numFmtId="0" fontId="189" fillId="0" borderId="25" xfId="0" applyFont="1" applyFill="1" applyBorder="1" applyAlignment="1">
      <alignment horizontal="center" vertical="center" wrapText="1"/>
    </xf>
    <xf numFmtId="0" fontId="189" fillId="0" borderId="0" xfId="0" applyFont="1" applyFill="1" applyBorder="1" applyAlignment="1">
      <alignment horizontal="center" vertical="center" wrapText="1"/>
    </xf>
    <xf numFmtId="0" fontId="189" fillId="0" borderId="26" xfId="0" applyFont="1" applyFill="1" applyBorder="1" applyAlignment="1">
      <alignment horizontal="center" vertical="center" wrapText="1"/>
    </xf>
    <xf numFmtId="0" fontId="189" fillId="0" borderId="21" xfId="0" applyFont="1" applyFill="1" applyBorder="1" applyAlignment="1">
      <alignment horizontal="center" vertical="center" wrapText="1"/>
    </xf>
    <xf numFmtId="0" fontId="189" fillId="0" borderId="18" xfId="0" applyFont="1" applyFill="1" applyBorder="1" applyAlignment="1">
      <alignment horizontal="center" vertical="center" wrapText="1"/>
    </xf>
    <xf numFmtId="0" fontId="189" fillId="0" borderId="22" xfId="0" applyFont="1" applyFill="1" applyBorder="1" applyAlignment="1">
      <alignment horizontal="center" vertical="center" wrapText="1"/>
    </xf>
    <xf numFmtId="0" fontId="189" fillId="0" borderId="20" xfId="0" applyFont="1" applyFill="1" applyBorder="1" applyAlignment="1">
      <alignment horizontal="center" vertical="center" wrapText="1"/>
    </xf>
    <xf numFmtId="0" fontId="189" fillId="0" borderId="19" xfId="0" applyFont="1" applyFill="1" applyBorder="1" applyAlignment="1">
      <alignment horizontal="center" vertical="center" wrapText="1"/>
    </xf>
    <xf numFmtId="0" fontId="189" fillId="0" borderId="28" xfId="0" applyFont="1" applyFill="1" applyBorder="1" applyAlignment="1">
      <alignment horizontal="center" vertical="center" wrapText="1"/>
    </xf>
    <xf numFmtId="0" fontId="190" fillId="26" borderId="0" xfId="0" applyFont="1" applyFill="1" applyAlignment="1">
      <alignment horizontal="center" vertical="center"/>
    </xf>
    <xf numFmtId="1" fontId="195" fillId="0" borderId="17" xfId="0" applyNumberFormat="1" applyFont="1" applyBorder="1" applyAlignment="1">
      <alignment horizontal="center" vertical="center" wrapText="1"/>
    </xf>
    <xf numFmtId="1" fontId="195" fillId="0" borderId="16" xfId="0" applyNumberFormat="1" applyFont="1" applyBorder="1" applyAlignment="1">
      <alignment horizontal="center" vertical="center" wrapText="1"/>
    </xf>
    <xf numFmtId="0" fontId="192" fillId="0" borderId="17" xfId="0" applyFont="1" applyFill="1" applyBorder="1" applyAlignment="1">
      <alignment horizontal="center" vertical="center" wrapText="1"/>
    </xf>
    <xf numFmtId="0" fontId="192" fillId="0" borderId="12" xfId="0" applyFont="1" applyFill="1" applyBorder="1" applyAlignment="1">
      <alignment horizontal="center" vertical="center" wrapText="1"/>
    </xf>
    <xf numFmtId="0" fontId="192" fillId="0" borderId="16" xfId="0" applyFont="1" applyFill="1" applyBorder="1" applyAlignment="1">
      <alignment horizontal="center" vertical="center" wrapText="1"/>
    </xf>
    <xf numFmtId="0" fontId="190" fillId="26" borderId="0" xfId="0" applyFont="1" applyFill="1" applyAlignment="1">
      <alignment horizontal="center" vertical="center" wrapText="1"/>
    </xf>
    <xf numFmtId="4" fontId="189" fillId="0" borderId="20" xfId="0" applyNumberFormat="1" applyFont="1" applyBorder="1" applyAlignment="1">
      <alignment horizontal="center" vertical="center"/>
    </xf>
    <xf numFmtId="4" fontId="189" fillId="0" borderId="19" xfId="0" applyNumberFormat="1" applyFont="1" applyBorder="1" applyAlignment="1">
      <alignment horizontal="center" vertical="center"/>
    </xf>
    <xf numFmtId="4" fontId="189" fillId="0" borderId="28" xfId="0" applyNumberFormat="1" applyFont="1" applyBorder="1" applyAlignment="1">
      <alignment horizontal="center" vertical="center"/>
    </xf>
    <xf numFmtId="4" fontId="200" fillId="0" borderId="20" xfId="0" applyNumberFormat="1" applyFont="1" applyFill="1" applyBorder="1" applyAlignment="1">
      <alignment horizontal="center" vertical="center"/>
    </xf>
    <xf numFmtId="4" fontId="200" fillId="0" borderId="19" xfId="0" applyNumberFormat="1" applyFont="1" applyFill="1" applyBorder="1" applyAlignment="1">
      <alignment horizontal="center" vertical="center"/>
    </xf>
    <xf numFmtId="4" fontId="200" fillId="0" borderId="28" xfId="0" applyNumberFormat="1" applyFont="1" applyFill="1" applyBorder="1" applyAlignment="1">
      <alignment horizontal="center" vertical="center"/>
    </xf>
    <xf numFmtId="0" fontId="189" fillId="26" borderId="0" xfId="0" applyFont="1" applyFill="1" applyAlignment="1">
      <alignment horizontal="left" vertical="center" wrapText="1"/>
    </xf>
    <xf numFmtId="0" fontId="189" fillId="26" borderId="20" xfId="0" applyFont="1" applyFill="1" applyBorder="1" applyAlignment="1">
      <alignment horizontal="center" vertical="center"/>
    </xf>
    <xf numFmtId="0" fontId="189" fillId="26" borderId="19" xfId="0" applyFont="1" applyFill="1" applyBorder="1" applyAlignment="1">
      <alignment horizontal="center" vertical="center"/>
    </xf>
    <xf numFmtId="0" fontId="189" fillId="26" borderId="28" xfId="0" applyFont="1" applyFill="1" applyBorder="1" applyAlignment="1">
      <alignment horizontal="center" vertical="center"/>
    </xf>
  </cellXfs>
  <cellStyles count="437">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 8 передача установ" xfId="24"/>
    <cellStyle name="_доходи_дод 8 передача установ" xfId="25"/>
    <cellStyle name="_доходи_дод 8 передача установ_дод_1 - 7" xfId="26"/>
    <cellStyle name="_доходи_дод 8 передача установ_дод_1 - 7" xfId="27"/>
    <cellStyle name="_доходи_дод 8 передача установ_дод_1 - 7_дод_4" xfId="28"/>
    <cellStyle name="_доходи_дод 8 передача установ_дод_1 - 7_дод_4" xfId="29"/>
    <cellStyle name="_доходи_дод 8 передача установ_дод_1 - 7_Копия Додаток 4 мультимедія (005)" xfId="30"/>
    <cellStyle name="_доходи_дод 8 передача установ_дод_1 - 7_Копия Додаток 4 мультимедія (005)" xfId="31"/>
    <cellStyle name="_доходи_дод 8 передача установ_дод_1 - 8 _онов_СЕСІЯ" xfId="32"/>
    <cellStyle name="_доходи_дод 8 передача установ_дод_1 - 8 _онов_СЕСІЯ" xfId="33"/>
    <cellStyle name="_доходи_дод 8 передача установ_дод_4" xfId="34"/>
    <cellStyle name="_доходи_дод 8 передача установ_дод_4" xfId="35"/>
    <cellStyle name="_доходи_дод 8 передача установ_дод5" xfId="36"/>
    <cellStyle name="_доходи_дод 8 передача установ_дод5" xfId="37"/>
    <cellStyle name="_доходи_дод 8 передача установ_Книга1" xfId="38"/>
    <cellStyle name="_доходи_дод 8 передача установ_Книга1" xfId="39"/>
    <cellStyle name="_доходи_дод 8 передача установ_Копия Додаток 4 мультимедія (005)" xfId="40"/>
    <cellStyle name="_доходи_дод 8 передача установ_Копия Додаток 4 мультимедія (005)" xfId="41"/>
    <cellStyle name="_доходи_дод_1 - 5 " xfId="42"/>
    <cellStyle name="_доходи_дод_1 - 5 " xfId="43"/>
    <cellStyle name="_доходи_дод_1 - 7" xfId="44"/>
    <cellStyle name="_доходи_дод_1 - 7" xfId="45"/>
    <cellStyle name="_доходи_дод_1 - 7 АПК  ПРОЄКТ НА 2023  " xfId="46"/>
    <cellStyle name="_доходи_дод_1 - 7 АПК  ПРОЄКТ НА 2023  " xfId="47"/>
    <cellStyle name="_доходи_дод_1 - 8 " xfId="48"/>
    <cellStyle name="_доходи_дод_1 - 8 " xfId="49"/>
    <cellStyle name="_доходи_дод_1 - 8 _онов_СЕСІЯ" xfId="50"/>
    <cellStyle name="_доходи_дод_1 - 8 _онов_СЕСІЯ" xfId="51"/>
    <cellStyle name="_доходи_дод_1-5 " xfId="52"/>
    <cellStyle name="_доходи_дод_1-5 " xfId="53"/>
    <cellStyle name="_доходи_дод_1-6 " xfId="54"/>
    <cellStyle name="_доходи_дод_1-6 " xfId="55"/>
    <cellStyle name="_доходи_дод_1-6 _дод_1 - 5 " xfId="56"/>
    <cellStyle name="_доходи_дод_1-6 _дод_1 - 5 " xfId="57"/>
    <cellStyle name="_доходи_дод_1-6 _дод_1 - 7" xfId="58"/>
    <cellStyle name="_доходи_дод_1-6 _дод_1 - 7" xfId="59"/>
    <cellStyle name="_доходи_дод_1-6 _дод_1 - 7 АПК  ПРОЄКТ НА 2023  " xfId="60"/>
    <cellStyle name="_доходи_дод_1-6 _дод_1 - 7 АПК  ПРОЄКТ НА 2023  " xfId="61"/>
    <cellStyle name="_доходи_дод_1-6 _дод_1 - 8 " xfId="62"/>
    <cellStyle name="_доходи_дод_1-6 _дод_1 - 8 " xfId="63"/>
    <cellStyle name="_доходи_дод_1-6 _дод_1 - 8 _онов_СЕСІЯ" xfId="64"/>
    <cellStyle name="_доходи_дод_1-6 _дод_1 - 8 _онов_СЕСІЯ" xfId="65"/>
    <cellStyle name="_доходи_дод_1-6 _дод_1-5 " xfId="66"/>
    <cellStyle name="_доходи_дод_1-6 _дод_1-5 " xfId="67"/>
    <cellStyle name="_доходи_дод_1-6 _дод_1-7 " xfId="68"/>
    <cellStyle name="_доходи_дод_1-6 _дод_1-7 " xfId="69"/>
    <cellStyle name="_доходи_дод_1-6 _дод_4" xfId="70"/>
    <cellStyle name="_доходи_дод_1-6 _дод_4" xfId="71"/>
    <cellStyle name="_доходи_дод_1-6 _дод5" xfId="72"/>
    <cellStyle name="_доходи_дод_1-6 _дод5" xfId="73"/>
    <cellStyle name="_доходи_дод_1-6 _Книга1" xfId="74"/>
    <cellStyle name="_доходи_дод_1-6 _Книга1" xfId="75"/>
    <cellStyle name="_доходи_дод_1-6 _Копия Додаток 4 мультимедія (005)" xfId="76"/>
    <cellStyle name="_доходи_дод_1-6 _Копия Додаток 4 мультимедія (005)" xfId="77"/>
    <cellStyle name="_доходи_дод_1-7 " xfId="78"/>
    <cellStyle name="_доходи_дод_1-7 " xfId="79"/>
    <cellStyle name="_доходи_дод_1-8 " xfId="80"/>
    <cellStyle name="_доходи_дод_1-8 " xfId="81"/>
    <cellStyle name="_доходи_дод_1-9" xfId="82"/>
    <cellStyle name="_доходи_дод_1-9" xfId="83"/>
    <cellStyle name="_доходи_дод_1-9_дод_1 - 5 " xfId="84"/>
    <cellStyle name="_доходи_дод_1-9_дод_1 - 5 " xfId="85"/>
    <cellStyle name="_доходи_дод_1-9_дод_1 - 7" xfId="86"/>
    <cellStyle name="_доходи_дод_1-9_дод_1 - 7" xfId="87"/>
    <cellStyle name="_доходи_дод_1-9_дод_1 - 7 АПК  ПРОЄКТ НА 2023  " xfId="88"/>
    <cellStyle name="_доходи_дод_1-9_дод_1 - 7 АПК  ПРОЄКТ НА 2023  " xfId="89"/>
    <cellStyle name="_доходи_дод_1-9_дод_1 - 8 " xfId="90"/>
    <cellStyle name="_доходи_дод_1-9_дод_1 - 8 " xfId="91"/>
    <cellStyle name="_доходи_дод_1-9_дод_1 - 8 _онов_СЕСІЯ" xfId="92"/>
    <cellStyle name="_доходи_дод_1-9_дод_1 - 8 _онов_СЕСІЯ" xfId="93"/>
    <cellStyle name="_доходи_дод_1-9_дод_1-5 " xfId="94"/>
    <cellStyle name="_доходи_дод_1-9_дод_1-5 " xfId="95"/>
    <cellStyle name="_доходи_дод_1-9_дод_1-7 " xfId="96"/>
    <cellStyle name="_доходи_дод_1-9_дод_1-7 " xfId="97"/>
    <cellStyle name="_доходи_дод_1-9_дод_4" xfId="98"/>
    <cellStyle name="_доходи_дод_1-9_дод_4" xfId="99"/>
    <cellStyle name="_доходи_дод_1-9_дод5" xfId="100"/>
    <cellStyle name="_доходи_дод_1-9_дод5" xfId="101"/>
    <cellStyle name="_доходи_дод_1-9_Книга1" xfId="102"/>
    <cellStyle name="_доходи_дод_1-9_Книга1" xfId="103"/>
    <cellStyle name="_доходи_дод_1-9_Копия Додаток 4 мультимедія (005)" xfId="104"/>
    <cellStyle name="_доходи_дод_1-9_Копия Додаток 4 мультимедія (005)" xfId="105"/>
    <cellStyle name="_доходи_дод_4" xfId="106"/>
    <cellStyle name="_доходи_дод_4" xfId="107"/>
    <cellStyle name="_доходи_дод5" xfId="108"/>
    <cellStyle name="_доходи_дод5" xfId="109"/>
    <cellStyle name="_доходи_Книга1" xfId="110"/>
    <cellStyle name="_доходи_Книга1" xfId="111"/>
    <cellStyle name="_доходи_Копия Додаток 4 мультимедія (005)" xfId="112"/>
    <cellStyle name="_доходи_Копия Додаток 4 мультимедія (005)" xfId="113"/>
    <cellStyle name="" xfId="114"/>
    <cellStyle name="" xfId="115"/>
    <cellStyle name="_доходи" xfId="116"/>
    <cellStyle name="_доходи" xfId="117"/>
    <cellStyle name="_доходи_дод 8 передача установ" xfId="118"/>
    <cellStyle name="_доходи_дод 8 передача установ" xfId="119"/>
    <cellStyle name="_доходи_дод 8 передача установ_дод_1 - 7" xfId="120"/>
    <cellStyle name="_доходи_дод 8 передача установ_дод_1 - 7" xfId="121"/>
    <cellStyle name="_доходи_дод 8 передача установ_дод_1 - 7_дод_4" xfId="122"/>
    <cellStyle name="_доходи_дод 8 передача установ_дод_1 - 7_дод_4" xfId="123"/>
    <cellStyle name="_доходи_дод 8 передача установ_дод_1 - 7_Копия Додаток 4 мультимедія (005)" xfId="124"/>
    <cellStyle name="_доходи_дод 8 передача установ_дод_1 - 7_Копия Додаток 4 мультимедія (005)" xfId="125"/>
    <cellStyle name="_доходи_дод 8 передача установ_дод_1 - 8 _онов_СЕСІЯ" xfId="126"/>
    <cellStyle name="_доходи_дод 8 передача установ_дод_1 - 8 _онов_СЕСІЯ" xfId="127"/>
    <cellStyle name="_доходи_дод 8 передача установ_дод_4" xfId="128"/>
    <cellStyle name="_доходи_дод 8 передача установ_дод_4" xfId="129"/>
    <cellStyle name="_доходи_дод 8 передача установ_дод5" xfId="130"/>
    <cellStyle name="_доходи_дод 8 передача установ_дод5" xfId="131"/>
    <cellStyle name="_доходи_дод 8 передача установ_Книга1" xfId="132"/>
    <cellStyle name="_доходи_дод 8 передача установ_Книга1" xfId="133"/>
    <cellStyle name="_доходи_дод 8 передача установ_Копия Додаток 4 мультимедія (005)" xfId="134"/>
    <cellStyle name="_доходи_дод 8 передача установ_Копия Додаток 4 мультимедія (005)" xfId="135"/>
    <cellStyle name="_доходи_дод_1 - 5 " xfId="136"/>
    <cellStyle name="_доходи_дод_1 - 5 " xfId="137"/>
    <cellStyle name="_доходи_дод_1 - 7" xfId="138"/>
    <cellStyle name="_доходи_дод_1 - 7" xfId="139"/>
    <cellStyle name="_доходи_дод_1 - 7 АПК  ПРОЄКТ НА 2023  " xfId="140"/>
    <cellStyle name="_доходи_дод_1 - 7 АПК  ПРОЄКТ НА 2023  " xfId="141"/>
    <cellStyle name="_доходи_дод_1 - 8 " xfId="142"/>
    <cellStyle name="_доходи_дод_1 - 8 " xfId="143"/>
    <cellStyle name="_доходи_дод_1 - 8 _онов_СЕСІЯ" xfId="144"/>
    <cellStyle name="_доходи_дод_1 - 8 _онов_СЕСІЯ" xfId="145"/>
    <cellStyle name="_доходи_дод_1-5 " xfId="146"/>
    <cellStyle name="_доходи_дод_1-5 " xfId="147"/>
    <cellStyle name="_доходи_дод_1-6 " xfId="148"/>
    <cellStyle name="_доходи_дод_1-6 " xfId="149"/>
    <cellStyle name="_доходи_дод_1-6 _дод_1 - 5 " xfId="150"/>
    <cellStyle name="_доходи_дод_1-6 _дод_1 - 5 " xfId="151"/>
    <cellStyle name="_доходи_дод_1-6 _дод_1 - 7" xfId="152"/>
    <cellStyle name="_доходи_дод_1-6 _дод_1 - 7" xfId="153"/>
    <cellStyle name="_доходи_дод_1-6 _дод_1 - 7 АПК  ПРОЄКТ НА 2023  " xfId="154"/>
    <cellStyle name="_доходи_дод_1-6 _дод_1 - 7 АПК  ПРОЄКТ НА 2023  " xfId="155"/>
    <cellStyle name="_доходи_дод_1-6 _дод_1 - 8 " xfId="156"/>
    <cellStyle name="_доходи_дод_1-6 _дод_1 - 8 " xfId="157"/>
    <cellStyle name="_доходи_дод_1-6 _дод_1 - 8 _онов_СЕСІЯ" xfId="158"/>
    <cellStyle name="_доходи_дод_1-6 _дод_1 - 8 _онов_СЕСІЯ" xfId="159"/>
    <cellStyle name="_доходи_дод_1-6 _дод_1-5 " xfId="160"/>
    <cellStyle name="_доходи_дод_1-6 _дод_1-5 " xfId="161"/>
    <cellStyle name="_доходи_дод_1-6 _дод_1-7 " xfId="162"/>
    <cellStyle name="_доходи_дод_1-6 _дод_1-7 " xfId="163"/>
    <cellStyle name="_доходи_дод_1-6 _дод_4" xfId="164"/>
    <cellStyle name="_доходи_дод_1-6 _дод_4" xfId="165"/>
    <cellStyle name="_доходи_дод_1-6 _дод5" xfId="166"/>
    <cellStyle name="_доходи_дод_1-6 _дод5" xfId="167"/>
    <cellStyle name="_доходи_дод_1-6 _Книга1" xfId="168"/>
    <cellStyle name="_доходи_дод_1-6 _Книга1" xfId="169"/>
    <cellStyle name="_доходи_дод_1-6 _Копия Додаток 4 мультимедія (005)" xfId="170"/>
    <cellStyle name="_доходи_дод_1-6 _Копия Додаток 4 мультимедія (005)" xfId="171"/>
    <cellStyle name="_доходи_дод_1-7 " xfId="172"/>
    <cellStyle name="_доходи_дод_1-7 " xfId="173"/>
    <cellStyle name="_доходи_дод_1-8 " xfId="174"/>
    <cellStyle name="_доходи_дод_1-8 " xfId="175"/>
    <cellStyle name="_доходи_дод_1-9" xfId="176"/>
    <cellStyle name="_доходи_дод_1-9" xfId="177"/>
    <cellStyle name="_доходи_дод_1-9_дод_1 - 5 " xfId="178"/>
    <cellStyle name="_доходи_дод_1-9_дод_1 - 5 " xfId="179"/>
    <cellStyle name="_доходи_дод_1-9_дод_1 - 7" xfId="180"/>
    <cellStyle name="_доходи_дод_1-9_дод_1 - 7" xfId="181"/>
    <cellStyle name="_доходи_дод_1-9_дод_1 - 7 АПК  ПРОЄКТ НА 2023  " xfId="182"/>
    <cellStyle name="_доходи_дод_1-9_дод_1 - 7 АПК  ПРОЄКТ НА 2023  " xfId="183"/>
    <cellStyle name="_доходи_дод_1-9_дод_1 - 8 " xfId="184"/>
    <cellStyle name="_доходи_дод_1-9_дод_1 - 8 " xfId="185"/>
    <cellStyle name="_доходи_дод_1-9_дод_1 - 8 _онов_СЕСІЯ" xfId="186"/>
    <cellStyle name="_доходи_дод_1-9_дод_1 - 8 _онов_СЕСІЯ" xfId="187"/>
    <cellStyle name="_доходи_дод_1-9_дод_1-5 " xfId="188"/>
    <cellStyle name="_доходи_дод_1-9_дод_1-5 " xfId="189"/>
    <cellStyle name="_доходи_дод_1-9_дод_1-7 " xfId="190"/>
    <cellStyle name="_доходи_дод_1-9_дод_1-7 " xfId="191"/>
    <cellStyle name="_доходи_дод_1-9_дод_4" xfId="192"/>
    <cellStyle name="_доходи_дод_1-9_дод_4" xfId="193"/>
    <cellStyle name="_доходи_дод_1-9_дод5" xfId="194"/>
    <cellStyle name="_доходи_дод_1-9_дод5" xfId="195"/>
    <cellStyle name="_доходи_дод_1-9_Книга1" xfId="196"/>
    <cellStyle name="_доходи_дод_1-9_Книга1" xfId="197"/>
    <cellStyle name="_доходи_дод_1-9_Копия Додаток 4 мультимедія (005)" xfId="198"/>
    <cellStyle name="_доходи_дод_1-9_Копия Додаток 4 мультимедія (005)" xfId="199"/>
    <cellStyle name="_доходи_дод_4" xfId="200"/>
    <cellStyle name="_доходи_дод_4" xfId="201"/>
    <cellStyle name="_доходи_дод5" xfId="202"/>
    <cellStyle name="_доходи_дод5" xfId="203"/>
    <cellStyle name="_доходи_Книга1" xfId="204"/>
    <cellStyle name="_доходи_Книга1" xfId="205"/>
    <cellStyle name="_доходи_Копия Додаток 4 мультимедія (005)" xfId="206"/>
    <cellStyle name="_доходи_Копия Додаток 4 мультимедія (005)" xfId="207"/>
    <cellStyle name="" xfId="208"/>
    <cellStyle name="1" xfId="209"/>
    <cellStyle name="2" xfId="210"/>
    <cellStyle name="20% - Акцент1" xfId="211"/>
    <cellStyle name="20% - Акцент2" xfId="212"/>
    <cellStyle name="20% - Акцент3" xfId="213"/>
    <cellStyle name="20% - Акцент4" xfId="214"/>
    <cellStyle name="20% - Акцент5" xfId="215"/>
    <cellStyle name="20% - Акцент6" xfId="216"/>
    <cellStyle name="20% – Акцентування1" xfId="217"/>
    <cellStyle name="20% – Акцентування1 2" xfId="218"/>
    <cellStyle name="20% – Акцентування1_дод_4" xfId="219"/>
    <cellStyle name="20% – Акцентування2" xfId="220"/>
    <cellStyle name="20% – Акцентування2 2" xfId="221"/>
    <cellStyle name="20% – Акцентування2_дод_4" xfId="222"/>
    <cellStyle name="20% – Акцентування3" xfId="223"/>
    <cellStyle name="20% – Акцентування3 2" xfId="224"/>
    <cellStyle name="20% – Акцентування3_дод_4" xfId="225"/>
    <cellStyle name="20% – Акцентування4" xfId="226"/>
    <cellStyle name="20% – Акцентування4 2" xfId="227"/>
    <cellStyle name="20% – Акцентування4_дод_4" xfId="228"/>
    <cellStyle name="20% – Акцентування5" xfId="229"/>
    <cellStyle name="20% – Акцентування5 2" xfId="230"/>
    <cellStyle name="20% – Акцентування5_дод_4" xfId="231"/>
    <cellStyle name="20% – Акцентування6" xfId="232"/>
    <cellStyle name="20% – Акцентування6 2" xfId="233"/>
    <cellStyle name="20% – Акцентування6_дод_4" xfId="234"/>
    <cellStyle name="40% - Акцент1" xfId="235"/>
    <cellStyle name="40% - Акцент2" xfId="236"/>
    <cellStyle name="40% - Акцент3" xfId="237"/>
    <cellStyle name="40% - Акцент4" xfId="238"/>
    <cellStyle name="40% - Акцент5" xfId="239"/>
    <cellStyle name="40% - Акцент6" xfId="240"/>
    <cellStyle name="40% – Акцентування1" xfId="241"/>
    <cellStyle name="40% – Акцентування1 2" xfId="242"/>
    <cellStyle name="40% – Акцентування1_дод_4" xfId="243"/>
    <cellStyle name="40% – Акцентування2" xfId="244"/>
    <cellStyle name="40% – Акцентування2 2" xfId="245"/>
    <cellStyle name="40% – Акцентування2_дод_4" xfId="246"/>
    <cellStyle name="40% – Акцентування3" xfId="247"/>
    <cellStyle name="40% – Акцентування3 2" xfId="248"/>
    <cellStyle name="40% – Акцентування3_дод_4" xfId="249"/>
    <cellStyle name="40% – Акцентування4" xfId="250"/>
    <cellStyle name="40% – Акцентування4 2" xfId="251"/>
    <cellStyle name="40% – Акцентування4_дод_4" xfId="252"/>
    <cellStyle name="40% – Акцентування5" xfId="253"/>
    <cellStyle name="40% – Акцентування5 2" xfId="254"/>
    <cellStyle name="40% – Акцентування5_дод_4" xfId="255"/>
    <cellStyle name="40% – Акцентування6" xfId="256"/>
    <cellStyle name="40% – Акцентування6 2" xfId="257"/>
    <cellStyle name="40% – Акцентування6_дод_4" xfId="258"/>
    <cellStyle name="60% - Акцент1" xfId="259"/>
    <cellStyle name="60% - Акцент2" xfId="260"/>
    <cellStyle name="60% - Акцент3" xfId="261"/>
    <cellStyle name="60% - Акцент4" xfId="262"/>
    <cellStyle name="60% - Акцент5" xfId="263"/>
    <cellStyle name="60% - Акцент6" xfId="264"/>
    <cellStyle name="60% – Акцентування1" xfId="265"/>
    <cellStyle name="60% – Акцентування1 2" xfId="266"/>
    <cellStyle name="60% – Акцентування1_дод_4" xfId="267"/>
    <cellStyle name="60% – Акцентування2" xfId="268"/>
    <cellStyle name="60% – Акцентування2 2" xfId="269"/>
    <cellStyle name="60% – Акцентування2_дод_4" xfId="270"/>
    <cellStyle name="60% – Акцентування3" xfId="271"/>
    <cellStyle name="60% – Акцентування3 2" xfId="272"/>
    <cellStyle name="60% – Акцентування3_дод_4" xfId="273"/>
    <cellStyle name="60% – Акцентування4" xfId="274"/>
    <cellStyle name="60% – Акцентування4 2" xfId="275"/>
    <cellStyle name="60% – Акцентування4_дод_4" xfId="276"/>
    <cellStyle name="60% – Акцентування5" xfId="277"/>
    <cellStyle name="60% – Акцентування5 2" xfId="278"/>
    <cellStyle name="60% – Акцентування5_дод_4" xfId="279"/>
    <cellStyle name="60% – Акцентування6" xfId="280"/>
    <cellStyle name="60% – Акцентування6 2" xfId="281"/>
    <cellStyle name="60% – Акцентування6_дод_4" xfId="282"/>
    <cellStyle name="Aaia?iue [0]_laroux" xfId="283"/>
    <cellStyle name="Aaia?iue_laroux" xfId="284"/>
    <cellStyle name="C?O" xfId="285"/>
    <cellStyle name="Cena$" xfId="286"/>
    <cellStyle name="CenaZ?" xfId="287"/>
    <cellStyle name="Ceny$" xfId="288"/>
    <cellStyle name="CenyZ?" xfId="289"/>
    <cellStyle name="Comma [0]_1996-1997-план 10 місяців" xfId="290"/>
    <cellStyle name="Comma_1996-1997-план 10 місяців" xfId="291"/>
    <cellStyle name="Currency [0]_1996-1997-план 10 місяців" xfId="292"/>
    <cellStyle name="Currency_1996-1997-план 10 місяців" xfId="293"/>
    <cellStyle name="Data" xfId="294"/>
    <cellStyle name="Dziesietny [0]_Arkusz1" xfId="295"/>
    <cellStyle name="Dziesietny_Arkusz1" xfId="296"/>
    <cellStyle name="Excel Built-in Normal" xfId="297"/>
    <cellStyle name="Headline I" xfId="298"/>
    <cellStyle name="Headline II" xfId="299"/>
    <cellStyle name="Headline III" xfId="300"/>
    <cellStyle name="Iau?iue_laroux" xfId="301"/>
    <cellStyle name="Marza" xfId="302"/>
    <cellStyle name="Marza%" xfId="303"/>
    <cellStyle name="Marza_Veresen_derg" xfId="304"/>
    <cellStyle name="Nazwa" xfId="305"/>
    <cellStyle name="Normal" xfId="306"/>
    <cellStyle name="Normal_Дж" xfId="307"/>
    <cellStyle name="Normal_Доходи" xfId="308"/>
    <cellStyle name="Normal_Доходи_Видатки І кошик" xfId="309"/>
    <cellStyle name="normalni_laroux" xfId="310"/>
    <cellStyle name="Normalny 2 2" xfId="311"/>
    <cellStyle name="Normalny_A-FOUR TECH" xfId="312"/>
    <cellStyle name="Oeiainiaue [0]_laroux" xfId="313"/>
    <cellStyle name="Oeiainiaue_laroux" xfId="314"/>
    <cellStyle name="TrOds" xfId="315"/>
    <cellStyle name="Tytul" xfId="316"/>
    <cellStyle name="Walutowy [0]_Arkusz1" xfId="317"/>
    <cellStyle name="Walutowy_Arkusz1" xfId="318"/>
    <cellStyle name="Акцент1" xfId="319"/>
    <cellStyle name="Акцент2" xfId="320"/>
    <cellStyle name="Акцент3" xfId="321"/>
    <cellStyle name="Акцент4" xfId="322"/>
    <cellStyle name="Акцент5" xfId="323"/>
    <cellStyle name="Акцент6" xfId="324"/>
    <cellStyle name="Акцентування1" xfId="325"/>
    <cellStyle name="Акцентування1 2" xfId="326"/>
    <cellStyle name="Акцентування1_дод_4" xfId="327"/>
    <cellStyle name="Акцентування2" xfId="328"/>
    <cellStyle name="Акцентування2 2" xfId="329"/>
    <cellStyle name="Акцентування2_дод_4" xfId="330"/>
    <cellStyle name="Акцентування3" xfId="331"/>
    <cellStyle name="Акцентування3 2" xfId="332"/>
    <cellStyle name="Акцентування3_дод_4" xfId="333"/>
    <cellStyle name="Акцентування4" xfId="334"/>
    <cellStyle name="Акцентування4 2" xfId="335"/>
    <cellStyle name="Акцентування4_дод_4" xfId="336"/>
    <cellStyle name="Акцентування5" xfId="337"/>
    <cellStyle name="Акцентування5 2" xfId="338"/>
    <cellStyle name="Акцентування5_дод_4" xfId="339"/>
    <cellStyle name="Акцентування6" xfId="340"/>
    <cellStyle name="Акцентування6 2" xfId="341"/>
    <cellStyle name="Акцентування6_дод_4" xfId="342"/>
    <cellStyle name="Ввід" xfId="343"/>
    <cellStyle name="Ввід 2" xfId="344"/>
    <cellStyle name="Ввід_дод_4" xfId="345"/>
    <cellStyle name="Ввод " xfId="346"/>
    <cellStyle name="Вывод" xfId="347"/>
    <cellStyle name="Вычисление" xfId="348"/>
    <cellStyle name="Гарний" xfId="349"/>
    <cellStyle name="Добре" xfId="350"/>
    <cellStyle name="Заголовок 1" xfId="351" builtinId="16" customBuiltin="1"/>
    <cellStyle name="Заголовок 1 2" xfId="352"/>
    <cellStyle name="Заголовок 2" xfId="353" builtinId="17" customBuiltin="1"/>
    <cellStyle name="Заголовок 2 2" xfId="354"/>
    <cellStyle name="Заголовок 3" xfId="355" builtinId="18" customBuiltin="1"/>
    <cellStyle name="Заголовок 3 2" xfId="356"/>
    <cellStyle name="Заголовок 4" xfId="357" builtinId="19" customBuiltin="1"/>
    <cellStyle name="Заголовок 4 2" xfId="358"/>
    <cellStyle name="Звичайний" xfId="0" builtinId="0"/>
    <cellStyle name="Звичайний 10" xfId="359"/>
    <cellStyle name="Звичайний 11" xfId="360"/>
    <cellStyle name="Звичайний 12" xfId="361"/>
    <cellStyle name="Звичайний 13" xfId="362"/>
    <cellStyle name="Звичайний 14" xfId="363"/>
    <cellStyle name="Звичайний 15" xfId="364"/>
    <cellStyle name="Звичайний 16" xfId="365"/>
    <cellStyle name="Звичайний 17" xfId="366"/>
    <cellStyle name="Звичайний 18" xfId="367"/>
    <cellStyle name="Звичайний 19" xfId="368"/>
    <cellStyle name="Звичайний 2" xfId="369"/>
    <cellStyle name="Звичайний 2 2" xfId="370"/>
    <cellStyle name="Звичайний 2 3" xfId="371"/>
    <cellStyle name="Звичайний 2_13 Додаток ПТУ 1" xfId="372"/>
    <cellStyle name="Звичайний 20" xfId="373"/>
    <cellStyle name="Звичайний 21" xfId="374"/>
    <cellStyle name="Звичайний 22" xfId="375"/>
    <cellStyle name="Звичайний 23" xfId="376"/>
    <cellStyle name="Звичайний 3" xfId="377"/>
    <cellStyle name="Звичайний 4" xfId="378"/>
    <cellStyle name="Звичайний 4 2" xfId="379"/>
    <cellStyle name="Звичайний 4_13 Додаток ПТУ 1" xfId="380"/>
    <cellStyle name="Звичайний 5" xfId="381"/>
    <cellStyle name="Звичайний 6" xfId="382"/>
    <cellStyle name="Звичайний 7" xfId="383"/>
    <cellStyle name="Звичайний 8" xfId="384"/>
    <cellStyle name="Звичайний 9" xfId="385"/>
    <cellStyle name="Зв'язана клітинка" xfId="386"/>
    <cellStyle name="Зв'язана клітинка 2" xfId="387"/>
    <cellStyle name="Зв'язана клітинка_дод_4" xfId="388"/>
    <cellStyle name="Итог" xfId="389"/>
    <cellStyle name="Контрольна клітинка" xfId="390"/>
    <cellStyle name="Контрольна клітинка 2" xfId="391"/>
    <cellStyle name="Контрольна клітинка_дод_4" xfId="392"/>
    <cellStyle name="Контрольная ячейка" xfId="393"/>
    <cellStyle name="Назва" xfId="394"/>
    <cellStyle name="Назва 2" xfId="395"/>
    <cellStyle name="Назва_дод_4" xfId="396"/>
    <cellStyle name="Название" xfId="397"/>
    <cellStyle name="Нейтральний" xfId="398"/>
    <cellStyle name="Нейтральный" xfId="399"/>
    <cellStyle name="Обчислення" xfId="400"/>
    <cellStyle name="Обчислення 2" xfId="401"/>
    <cellStyle name="Обчислення_дод_4" xfId="402"/>
    <cellStyle name="Обычный 2" xfId="403"/>
    <cellStyle name="Обычный 3" xfId="404"/>
    <cellStyle name="Обычный_ZV1PIV98" xfId="405"/>
    <cellStyle name="Обычный_доходи" xfId="406"/>
    <cellStyle name="Підсумок" xfId="407"/>
    <cellStyle name="Підсумок 2" xfId="408"/>
    <cellStyle name="Підсумок_дод_4" xfId="409"/>
    <cellStyle name="Плохой" xfId="410"/>
    <cellStyle name="Поганий" xfId="411"/>
    <cellStyle name="Поганий 2" xfId="412"/>
    <cellStyle name="Поганий_дод_4" xfId="413"/>
    <cellStyle name="Пояснение" xfId="414"/>
    <cellStyle name="Примечание" xfId="415"/>
    <cellStyle name="Примітка" xfId="416"/>
    <cellStyle name="Примітка 2" xfId="417"/>
    <cellStyle name="Результат" xfId="418"/>
    <cellStyle name="Результат 2" xfId="419"/>
    <cellStyle name="Результат_дод_4" xfId="420"/>
    <cellStyle name="Связанная ячейка" xfId="421"/>
    <cellStyle name="Середній" xfId="422"/>
    <cellStyle name="Стиль 1" xfId="423"/>
    <cellStyle name="Текст попередження" xfId="424"/>
    <cellStyle name="Текст попередження 2" xfId="425"/>
    <cellStyle name="Текст попередження_дод_4" xfId="426"/>
    <cellStyle name="Текст пояснення" xfId="427"/>
    <cellStyle name="Текст пояснення 2" xfId="428"/>
    <cellStyle name="Текст пояснення_дод_4" xfId="429"/>
    <cellStyle name="Текст предупреждения" xfId="430"/>
    <cellStyle name="Тысячи [0]_Додаток №1" xfId="431"/>
    <cellStyle name="Тысячи_Додаток №1" xfId="432"/>
    <cellStyle name="Фінансовий 2" xfId="433"/>
    <cellStyle name="Фінансовий 2 2" xfId="434"/>
    <cellStyle name="Хороший" xfId="435"/>
    <cellStyle name="ЏђЋ–…Ќ’Ќ›‰" xfId="4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ada127\Documents\Downloads\&#1052;&#1086;&#1080;%20&#1076;&#1086;&#1082;&#1091;&#1084;&#1077;&#1085;&#1090;&#1099;\&#1041;&#1102;&#1076;&#1078;&#1077;&#1090;_2013\&#1041;&#1102;&#1076;&#1078;&#1077;&#1090;%20&#1089;&#1077;&#1089;&#1110;&#1103;\&#1041;&#1102;&#1076;&#1078;&#1077;&#1090;\&#1079;&#1072;&#1090;&#1074;&#1077;&#1088;&#1076;&#1078;&#1077;&#1085;&#1086;\&#1050;&#1086;&#1087;&#1080;&#1103;%20&#1076;&#1086;&#1076;_1_8_2011%20&#107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 5"/>
      <sheetName val="дод_6"/>
      <sheetName val="дод7"/>
      <sheetName val="Дод8"/>
    </sheetNames>
    <sheetDataSet>
      <sheetData sheetId="0" refreshError="1"/>
      <sheetData sheetId="1">
        <row r="438">
          <cell r="C438">
            <v>0</v>
          </cell>
          <cell r="K438">
            <v>0</v>
          </cell>
        </row>
      </sheetData>
      <sheetData sheetId="2" refreshError="1"/>
      <sheetData sheetId="3"/>
      <sheetData sheetId="4"/>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R444"/>
  <sheetViews>
    <sheetView showZeros="0" view="pageBreakPreview" zoomScaleNormal="75" zoomScaleSheetLayoutView="75" workbookViewId="0">
      <pane xSplit="3" ySplit="14" topLeftCell="D281" activePane="bottomRight" state="frozen"/>
      <selection pane="topRight" activeCell="D1" sqref="D1"/>
      <selection pane="bottomLeft" activeCell="A14" sqref="A14"/>
      <selection pane="bottomRight" activeCell="F281" sqref="F281"/>
    </sheetView>
  </sheetViews>
  <sheetFormatPr defaultColWidth="9.1796875" defaultRowHeight="13"/>
  <cols>
    <col min="1" max="1" width="1.54296875" style="21" customWidth="1"/>
    <col min="2" max="2" width="14.54296875" style="338" customWidth="1"/>
    <col min="3" max="3" width="63.453125" style="21" customWidth="1"/>
    <col min="4" max="4" width="21.1796875" style="21" customWidth="1"/>
    <col min="5" max="5" width="17.453125" style="21" customWidth="1"/>
    <col min="6" max="6" width="24.26953125" style="21" customWidth="1"/>
    <col min="7" max="7" width="17.453125" style="21" customWidth="1"/>
    <col min="8" max="8" width="13.1796875" style="305" bestFit="1" customWidth="1"/>
    <col min="9" max="11" width="9.1796875" style="49" customWidth="1"/>
    <col min="12" max="16384" width="9.1796875" style="21"/>
  </cols>
  <sheetData>
    <row r="1" spans="2:9" ht="18">
      <c r="F1" s="810" t="s">
        <v>960</v>
      </c>
      <c r="G1" s="810"/>
    </row>
    <row r="2" spans="2:9" ht="18.75" customHeight="1">
      <c r="F2" s="810" t="s">
        <v>499</v>
      </c>
      <c r="G2" s="810"/>
    </row>
    <row r="3" spans="2:9" ht="16.5" customHeight="1">
      <c r="F3" s="810" t="s">
        <v>961</v>
      </c>
      <c r="G3" s="810"/>
    </row>
    <row r="4" spans="2:9" ht="18" customHeight="1">
      <c r="F4" s="810" t="s">
        <v>773</v>
      </c>
      <c r="G4" s="810"/>
    </row>
    <row r="5" spans="2:9" ht="12.75" customHeight="1">
      <c r="B5" s="811" t="s">
        <v>1041</v>
      </c>
      <c r="C5" s="811"/>
      <c r="D5" s="811"/>
      <c r="E5" s="811"/>
      <c r="F5" s="811"/>
      <c r="G5" s="811"/>
      <c r="H5" s="665"/>
      <c r="I5" s="140"/>
    </row>
    <row r="6" spans="2:9" ht="78" customHeight="1">
      <c r="B6" s="811"/>
      <c r="C6" s="811"/>
      <c r="D6" s="811"/>
      <c r="E6" s="811"/>
      <c r="F6" s="811"/>
      <c r="G6" s="811"/>
      <c r="H6" s="666"/>
      <c r="I6" s="141"/>
    </row>
    <row r="7" spans="2:9" ht="29.15" customHeight="1">
      <c r="B7" s="682">
        <v>1310000000</v>
      </c>
      <c r="C7" s="286"/>
      <c r="D7" s="286"/>
      <c r="E7" s="286"/>
      <c r="F7" s="286"/>
      <c r="G7" s="286"/>
      <c r="H7" s="666"/>
      <c r="I7" s="141"/>
    </row>
    <row r="8" spans="2:9" ht="32.15" customHeight="1">
      <c r="B8" s="287" t="s">
        <v>965</v>
      </c>
      <c r="G8" s="98" t="s">
        <v>1421</v>
      </c>
    </row>
    <row r="9" spans="2:9" ht="18" customHeight="1">
      <c r="B9" s="805" t="s">
        <v>376</v>
      </c>
      <c r="C9" s="805" t="s">
        <v>377</v>
      </c>
      <c r="D9" s="809" t="s">
        <v>926</v>
      </c>
      <c r="E9" s="805" t="s">
        <v>1466</v>
      </c>
      <c r="F9" s="805" t="s">
        <v>269</v>
      </c>
      <c r="G9" s="805"/>
      <c r="I9" s="346"/>
    </row>
    <row r="10" spans="2:9" ht="18" customHeight="1">
      <c r="B10" s="806"/>
      <c r="C10" s="805"/>
      <c r="D10" s="809"/>
      <c r="E10" s="805"/>
      <c r="F10" s="805"/>
      <c r="G10" s="805"/>
      <c r="I10" s="346"/>
    </row>
    <row r="11" spans="2:9" ht="13.4" customHeight="1">
      <c r="B11" s="806"/>
      <c r="C11" s="805"/>
      <c r="D11" s="809"/>
      <c r="E11" s="805"/>
      <c r="F11" s="805" t="s">
        <v>926</v>
      </c>
      <c r="G11" s="805" t="s">
        <v>570</v>
      </c>
      <c r="I11" s="346"/>
    </row>
    <row r="12" spans="2:9" ht="38.5" customHeight="1">
      <c r="B12" s="806"/>
      <c r="C12" s="805"/>
      <c r="D12" s="809"/>
      <c r="E12" s="805"/>
      <c r="F12" s="805"/>
      <c r="G12" s="805"/>
      <c r="I12" s="346"/>
    </row>
    <row r="13" spans="2:9" ht="15.5">
      <c r="B13" s="807">
        <v>1</v>
      </c>
      <c r="C13" s="807">
        <v>2</v>
      </c>
      <c r="D13" s="345">
        <v>3</v>
      </c>
      <c r="E13" s="807">
        <v>4</v>
      </c>
      <c r="F13" s="807">
        <v>5</v>
      </c>
      <c r="G13" s="807">
        <v>6</v>
      </c>
      <c r="I13" s="346"/>
    </row>
    <row r="14" spans="2:9" ht="1.4" hidden="1" customHeight="1">
      <c r="B14" s="808"/>
      <c r="C14" s="808"/>
      <c r="D14" s="347"/>
      <c r="E14" s="808"/>
      <c r="F14" s="808"/>
      <c r="G14" s="808"/>
      <c r="H14" s="21"/>
    </row>
    <row r="15" spans="2:9" ht="22.75" hidden="1" customHeight="1">
      <c r="B15" s="348">
        <v>10000000</v>
      </c>
      <c r="C15" s="349" t="s">
        <v>378</v>
      </c>
      <c r="D15" s="350">
        <f t="shared" ref="D15:D34" si="0">+E15+F15</f>
        <v>0</v>
      </c>
      <c r="E15" s="350">
        <f>+E16+E52+E62+E84</f>
        <v>0</v>
      </c>
      <c r="F15" s="350">
        <f>+F52+F84</f>
        <v>0</v>
      </c>
      <c r="G15" s="350"/>
      <c r="H15" s="667">
        <f t="shared" ref="H15:H78" si="1">+D15</f>
        <v>0</v>
      </c>
      <c r="I15" s="346"/>
    </row>
    <row r="16" spans="2:9" ht="39" hidden="1" customHeight="1">
      <c r="B16" s="348">
        <v>11000000</v>
      </c>
      <c r="C16" s="349" t="s">
        <v>379</v>
      </c>
      <c r="D16" s="350">
        <f t="shared" si="0"/>
        <v>0</v>
      </c>
      <c r="E16" s="350">
        <f>+E17+E34</f>
        <v>0</v>
      </c>
      <c r="F16" s="350"/>
      <c r="G16" s="350"/>
      <c r="H16" s="667">
        <f t="shared" si="1"/>
        <v>0</v>
      </c>
      <c r="I16" s="346"/>
    </row>
    <row r="17" spans="2:9" ht="23.5" hidden="1" customHeight="1">
      <c r="B17" s="348">
        <v>11010000</v>
      </c>
      <c r="C17" s="349" t="s">
        <v>380</v>
      </c>
      <c r="D17" s="350">
        <f t="shared" si="0"/>
        <v>0</v>
      </c>
      <c r="E17" s="350">
        <f>SUM(E18:E33)</f>
        <v>0</v>
      </c>
      <c r="F17" s="101"/>
      <c r="G17" s="101"/>
      <c r="H17" s="667">
        <f t="shared" si="1"/>
        <v>0</v>
      </c>
      <c r="I17" s="346"/>
    </row>
    <row r="18" spans="2:9" ht="30.65" hidden="1" customHeight="1">
      <c r="B18" s="178">
        <v>11010100</v>
      </c>
      <c r="C18" s="352" t="s">
        <v>381</v>
      </c>
      <c r="D18" s="101">
        <f t="shared" si="0"/>
        <v>0</v>
      </c>
      <c r="E18" s="101"/>
      <c r="F18" s="101"/>
      <c r="G18" s="101"/>
      <c r="H18" s="351">
        <f t="shared" si="1"/>
        <v>0</v>
      </c>
      <c r="I18" s="346"/>
    </row>
    <row r="19" spans="2:9" ht="58.4" hidden="1" customHeight="1">
      <c r="B19" s="178">
        <v>11010200</v>
      </c>
      <c r="C19" s="352" t="s">
        <v>382</v>
      </c>
      <c r="D19" s="101">
        <f t="shared" si="0"/>
        <v>0</v>
      </c>
      <c r="E19" s="101"/>
      <c r="F19" s="101"/>
      <c r="G19" s="101"/>
      <c r="H19" s="667">
        <f t="shared" si="1"/>
        <v>0</v>
      </c>
      <c r="I19" s="346"/>
    </row>
    <row r="20" spans="2:9" ht="30" hidden="1" customHeight="1">
      <c r="B20" s="178">
        <v>11010300</v>
      </c>
      <c r="C20" s="352" t="s">
        <v>1362</v>
      </c>
      <c r="D20" s="101">
        <f t="shared" si="0"/>
        <v>0</v>
      </c>
      <c r="E20" s="101"/>
      <c r="F20" s="101"/>
      <c r="G20" s="101"/>
      <c r="H20" s="351">
        <f t="shared" si="1"/>
        <v>0</v>
      </c>
    </row>
    <row r="21" spans="2:9" ht="32.5" hidden="1" customHeight="1">
      <c r="B21" s="178">
        <v>11010400</v>
      </c>
      <c r="C21" s="352" t="s">
        <v>1123</v>
      </c>
      <c r="D21" s="101">
        <f t="shared" si="0"/>
        <v>0</v>
      </c>
      <c r="E21" s="101"/>
      <c r="F21" s="101"/>
      <c r="G21" s="101"/>
      <c r="H21" s="351">
        <f t="shared" si="1"/>
        <v>0</v>
      </c>
      <c r="I21" s="346"/>
    </row>
    <row r="22" spans="2:9" ht="32.5" hidden="1" customHeight="1">
      <c r="B22" s="178">
        <v>11010500</v>
      </c>
      <c r="C22" s="352" t="s">
        <v>1025</v>
      </c>
      <c r="D22" s="101">
        <f t="shared" si="0"/>
        <v>0</v>
      </c>
      <c r="E22" s="101"/>
      <c r="F22" s="353"/>
      <c r="G22" s="353"/>
      <c r="H22" s="351">
        <f t="shared" si="1"/>
        <v>0</v>
      </c>
      <c r="I22" s="346"/>
    </row>
    <row r="23" spans="2:9" ht="42" hidden="1">
      <c r="B23" s="354">
        <v>11010600</v>
      </c>
      <c r="C23" s="355" t="s">
        <v>1026</v>
      </c>
      <c r="D23" s="356">
        <f t="shared" si="0"/>
        <v>0</v>
      </c>
      <c r="E23" s="356"/>
      <c r="F23" s="356"/>
      <c r="G23" s="356"/>
      <c r="H23" s="351">
        <f t="shared" si="1"/>
        <v>0</v>
      </c>
    </row>
    <row r="24" spans="2:9" ht="28" hidden="1">
      <c r="B24" s="178">
        <v>11010700</v>
      </c>
      <c r="C24" s="357" t="s">
        <v>1027</v>
      </c>
      <c r="D24" s="358">
        <f t="shared" si="0"/>
        <v>0</v>
      </c>
      <c r="E24" s="101"/>
      <c r="F24" s="101"/>
      <c r="G24" s="101"/>
      <c r="H24" s="351">
        <f t="shared" si="1"/>
        <v>0</v>
      </c>
    </row>
    <row r="25" spans="2:9" ht="28" hidden="1">
      <c r="B25" s="359">
        <v>11010800</v>
      </c>
      <c r="C25" s="360" t="s">
        <v>708</v>
      </c>
      <c r="D25" s="332">
        <f t="shared" si="0"/>
        <v>0</v>
      </c>
      <c r="E25" s="332"/>
      <c r="F25" s="332"/>
      <c r="G25" s="332"/>
      <c r="H25" s="351">
        <f t="shared" si="1"/>
        <v>0</v>
      </c>
    </row>
    <row r="26" spans="2:9" ht="60" hidden="1" customHeight="1">
      <c r="B26" s="178">
        <v>11010900</v>
      </c>
      <c r="C26" s="352" t="s">
        <v>709</v>
      </c>
      <c r="D26" s="101">
        <f t="shared" si="0"/>
        <v>0</v>
      </c>
      <c r="E26" s="101"/>
      <c r="F26" s="101"/>
      <c r="G26" s="101"/>
      <c r="H26" s="351">
        <f t="shared" si="1"/>
        <v>0</v>
      </c>
    </row>
    <row r="27" spans="2:9" ht="42" hidden="1">
      <c r="B27" s="178">
        <v>11011000</v>
      </c>
      <c r="C27" s="352" t="s">
        <v>476</v>
      </c>
      <c r="D27" s="101">
        <f t="shared" si="0"/>
        <v>0</v>
      </c>
      <c r="E27" s="101"/>
      <c r="F27" s="101"/>
      <c r="G27" s="101"/>
      <c r="H27" s="351">
        <f t="shared" si="1"/>
        <v>0</v>
      </c>
    </row>
    <row r="28" spans="2:9" ht="14" hidden="1">
      <c r="B28" s="178">
        <v>11011100</v>
      </c>
      <c r="C28" s="352" t="s">
        <v>477</v>
      </c>
      <c r="D28" s="101">
        <f t="shared" si="0"/>
        <v>0</v>
      </c>
      <c r="E28" s="101"/>
      <c r="F28" s="101"/>
      <c r="G28" s="101"/>
      <c r="H28" s="351">
        <f t="shared" si="1"/>
        <v>0</v>
      </c>
    </row>
    <row r="29" spans="2:9" ht="28" hidden="1">
      <c r="B29" s="178">
        <v>11011200</v>
      </c>
      <c r="C29" s="352" t="s">
        <v>393</v>
      </c>
      <c r="D29" s="101">
        <f t="shared" si="0"/>
        <v>0</v>
      </c>
      <c r="E29" s="101"/>
      <c r="F29" s="101"/>
      <c r="G29" s="101"/>
      <c r="H29" s="351">
        <f t="shared" si="1"/>
        <v>0</v>
      </c>
    </row>
    <row r="30" spans="2:9" ht="28" hidden="1">
      <c r="B30" s="178">
        <v>11011300</v>
      </c>
      <c r="C30" s="352" t="s">
        <v>394</v>
      </c>
      <c r="D30" s="101">
        <f t="shared" si="0"/>
        <v>0</v>
      </c>
      <c r="E30" s="101"/>
      <c r="F30" s="101"/>
      <c r="G30" s="101"/>
      <c r="H30" s="351">
        <f t="shared" si="1"/>
        <v>0</v>
      </c>
    </row>
    <row r="31" spans="2:9" ht="42" hidden="1">
      <c r="B31" s="178">
        <v>11011400</v>
      </c>
      <c r="C31" s="352" t="s">
        <v>650</v>
      </c>
      <c r="D31" s="101">
        <f t="shared" si="0"/>
        <v>0</v>
      </c>
      <c r="E31" s="101"/>
      <c r="F31" s="101"/>
      <c r="G31" s="101"/>
      <c r="H31" s="351">
        <f t="shared" si="1"/>
        <v>0</v>
      </c>
    </row>
    <row r="32" spans="2:9" ht="14" hidden="1">
      <c r="B32" s="178">
        <v>11011500</v>
      </c>
      <c r="C32" s="352" t="s">
        <v>651</v>
      </c>
      <c r="D32" s="101">
        <f t="shared" si="0"/>
        <v>0</v>
      </c>
      <c r="E32" s="101"/>
      <c r="F32" s="101"/>
      <c r="G32" s="101"/>
      <c r="H32" s="351">
        <f t="shared" si="1"/>
        <v>0</v>
      </c>
    </row>
    <row r="33" spans="2:9" ht="28" hidden="1">
      <c r="B33" s="336">
        <v>11011600</v>
      </c>
      <c r="C33" s="361" t="s">
        <v>652</v>
      </c>
      <c r="D33" s="330">
        <f t="shared" si="0"/>
        <v>0</v>
      </c>
      <c r="E33" s="330"/>
      <c r="F33" s="330"/>
      <c r="G33" s="330"/>
      <c r="H33" s="351">
        <f t="shared" si="1"/>
        <v>0</v>
      </c>
    </row>
    <row r="34" spans="2:9" ht="20.5" hidden="1" customHeight="1">
      <c r="B34" s="362">
        <v>11020000</v>
      </c>
      <c r="C34" s="349" t="s">
        <v>653</v>
      </c>
      <c r="D34" s="350">
        <f t="shared" si="0"/>
        <v>0</v>
      </c>
      <c r="E34" s="350">
        <f>+E35+E36+E51+E38+E39+E40+E41+E42+E43+E44+E46+E47+E48+E49+E50+E45+E37</f>
        <v>0</v>
      </c>
      <c r="F34" s="350"/>
      <c r="G34" s="101"/>
      <c r="H34" s="351">
        <f t="shared" si="1"/>
        <v>0</v>
      </c>
      <c r="I34" s="346"/>
    </row>
    <row r="35" spans="2:9" s="337" customFormat="1" ht="14.25" hidden="1" customHeight="1">
      <c r="B35" s="363">
        <v>11020100</v>
      </c>
      <c r="C35" s="363" t="s">
        <v>654</v>
      </c>
      <c r="D35" s="364">
        <f>+E35</f>
        <v>0</v>
      </c>
      <c r="E35" s="186"/>
      <c r="F35" s="365" t="s">
        <v>655</v>
      </c>
      <c r="G35" s="365" t="s">
        <v>655</v>
      </c>
      <c r="H35" s="351">
        <f t="shared" si="1"/>
        <v>0</v>
      </c>
    </row>
    <row r="36" spans="2:9" ht="30.65" hidden="1" customHeight="1">
      <c r="B36" s="366">
        <v>11020200</v>
      </c>
      <c r="C36" s="367" t="s">
        <v>649</v>
      </c>
      <c r="D36" s="368">
        <f t="shared" ref="D36:D67" si="2">+E36+F36</f>
        <v>0</v>
      </c>
      <c r="E36" s="101"/>
      <c r="F36" s="101"/>
      <c r="G36" s="101"/>
      <c r="H36" s="351">
        <f t="shared" si="1"/>
        <v>0</v>
      </c>
      <c r="I36" s="346"/>
    </row>
    <row r="37" spans="2:9" ht="30.65" hidden="1" customHeight="1">
      <c r="B37" s="366">
        <v>11020300</v>
      </c>
      <c r="C37" s="367" t="s">
        <v>656</v>
      </c>
      <c r="D37" s="368">
        <f t="shared" si="2"/>
        <v>0</v>
      </c>
      <c r="E37" s="101"/>
      <c r="F37" s="101"/>
      <c r="G37" s="101"/>
      <c r="H37" s="351">
        <f t="shared" si="1"/>
        <v>0</v>
      </c>
      <c r="I37" s="346"/>
    </row>
    <row r="38" spans="2:9" ht="18.649999999999999" hidden="1" customHeight="1">
      <c r="B38" s="366">
        <v>11020500</v>
      </c>
      <c r="C38" s="367" t="s">
        <v>657</v>
      </c>
      <c r="D38" s="368">
        <f t="shared" si="2"/>
        <v>0</v>
      </c>
      <c r="E38" s="101"/>
      <c r="F38" s="101"/>
      <c r="G38" s="101"/>
      <c r="H38" s="351">
        <f t="shared" si="1"/>
        <v>0</v>
      </c>
      <c r="I38" s="346"/>
    </row>
    <row r="39" spans="2:9" ht="33" hidden="1" customHeight="1">
      <c r="B39" s="366">
        <v>11020600</v>
      </c>
      <c r="C39" s="367" t="s">
        <v>658</v>
      </c>
      <c r="D39" s="368">
        <f t="shared" si="2"/>
        <v>0</v>
      </c>
      <c r="E39" s="101"/>
      <c r="F39" s="101"/>
      <c r="G39" s="101"/>
      <c r="H39" s="351">
        <f t="shared" si="1"/>
        <v>0</v>
      </c>
      <c r="I39" s="346"/>
    </row>
    <row r="40" spans="2:9" ht="35.5" hidden="1" customHeight="1">
      <c r="B40" s="366">
        <v>11020700</v>
      </c>
      <c r="C40" s="367" t="s">
        <v>1456</v>
      </c>
      <c r="D40" s="368">
        <f t="shared" si="2"/>
        <v>0</v>
      </c>
      <c r="E40" s="101"/>
      <c r="F40" s="101"/>
      <c r="G40" s="101"/>
      <c r="H40" s="351">
        <f t="shared" si="1"/>
        <v>0</v>
      </c>
      <c r="I40" s="346"/>
    </row>
    <row r="41" spans="2:9" ht="34.4" hidden="1" customHeight="1">
      <c r="B41" s="366">
        <v>11020900</v>
      </c>
      <c r="C41" s="367" t="s">
        <v>1457</v>
      </c>
      <c r="D41" s="368">
        <f t="shared" si="2"/>
        <v>0</v>
      </c>
      <c r="E41" s="101"/>
      <c r="F41" s="101"/>
      <c r="G41" s="101"/>
      <c r="H41" s="351">
        <f t="shared" si="1"/>
        <v>0</v>
      </c>
      <c r="I41" s="346"/>
    </row>
    <row r="42" spans="2:9" ht="31.5" hidden="1" customHeight="1">
      <c r="B42" s="366">
        <v>11021000</v>
      </c>
      <c r="C42" s="367" t="s">
        <v>878</v>
      </c>
      <c r="D42" s="368">
        <f t="shared" si="2"/>
        <v>0</v>
      </c>
      <c r="E42" s="101"/>
      <c r="F42" s="101"/>
      <c r="G42" s="101"/>
      <c r="H42" s="351">
        <f t="shared" si="1"/>
        <v>0</v>
      </c>
      <c r="I42" s="346"/>
    </row>
    <row r="43" spans="2:9" ht="46.75" hidden="1" customHeight="1">
      <c r="B43" s="366">
        <v>11021600</v>
      </c>
      <c r="C43" s="367" t="s">
        <v>1458</v>
      </c>
      <c r="D43" s="368">
        <f t="shared" si="2"/>
        <v>0</v>
      </c>
      <c r="E43" s="101"/>
      <c r="F43" s="101"/>
      <c r="G43" s="101"/>
      <c r="H43" s="351">
        <f t="shared" si="1"/>
        <v>0</v>
      </c>
      <c r="I43" s="346"/>
    </row>
    <row r="44" spans="2:9" ht="44.5" hidden="1" customHeight="1">
      <c r="B44" s="366">
        <v>11023200</v>
      </c>
      <c r="C44" s="367" t="s">
        <v>1459</v>
      </c>
      <c r="D44" s="368">
        <f t="shared" si="2"/>
        <v>0</v>
      </c>
      <c r="E44" s="101"/>
      <c r="F44" s="101"/>
      <c r="G44" s="101"/>
      <c r="H44" s="351">
        <f t="shared" si="1"/>
        <v>0</v>
      </c>
    </row>
    <row r="45" spans="2:9" ht="40.4" hidden="1" customHeight="1">
      <c r="B45" s="366">
        <v>11023300</v>
      </c>
      <c r="C45" s="367" t="s">
        <v>119</v>
      </c>
      <c r="D45" s="368">
        <f t="shared" si="2"/>
        <v>0</v>
      </c>
      <c r="E45" s="101"/>
      <c r="F45" s="101"/>
      <c r="G45" s="101"/>
      <c r="H45" s="351">
        <f t="shared" si="1"/>
        <v>0</v>
      </c>
    </row>
    <row r="46" spans="2:9" ht="46.75" hidden="1" customHeight="1">
      <c r="B46" s="366">
        <v>11023600</v>
      </c>
      <c r="C46" s="367" t="s">
        <v>732</v>
      </c>
      <c r="D46" s="368">
        <f t="shared" si="2"/>
        <v>0</v>
      </c>
      <c r="E46" s="101"/>
      <c r="F46" s="101"/>
      <c r="G46" s="101"/>
      <c r="H46" s="351">
        <f t="shared" si="1"/>
        <v>0</v>
      </c>
    </row>
    <row r="47" spans="2:9" ht="42" hidden="1">
      <c r="B47" s="366">
        <v>11023700</v>
      </c>
      <c r="C47" s="367" t="s">
        <v>274</v>
      </c>
      <c r="D47" s="368">
        <f t="shared" si="2"/>
        <v>0</v>
      </c>
      <c r="E47" s="101"/>
      <c r="F47" s="101"/>
      <c r="G47" s="101"/>
      <c r="H47" s="351">
        <f t="shared" si="1"/>
        <v>0</v>
      </c>
    </row>
    <row r="48" spans="2:9" ht="28.4" hidden="1" customHeight="1">
      <c r="B48" s="366">
        <v>11024000</v>
      </c>
      <c r="C48" s="367" t="s">
        <v>275</v>
      </c>
      <c r="D48" s="368">
        <f t="shared" si="2"/>
        <v>0</v>
      </c>
      <c r="E48" s="101"/>
      <c r="F48" s="101"/>
      <c r="G48" s="101"/>
      <c r="H48" s="351">
        <f t="shared" si="1"/>
        <v>0</v>
      </c>
    </row>
    <row r="49" spans="2:9" ht="60" hidden="1" customHeight="1">
      <c r="B49" s="366">
        <v>11024600</v>
      </c>
      <c r="C49" s="367" t="s">
        <v>1040</v>
      </c>
      <c r="D49" s="368">
        <f t="shared" si="2"/>
        <v>0</v>
      </c>
      <c r="E49" s="101"/>
      <c r="F49" s="101"/>
      <c r="G49" s="101"/>
      <c r="H49" s="351">
        <f t="shared" si="1"/>
        <v>0</v>
      </c>
    </row>
    <row r="50" spans="2:9" ht="14" hidden="1">
      <c r="B50" s="369"/>
      <c r="C50" s="370"/>
      <c r="D50" s="371">
        <f t="shared" si="2"/>
        <v>0</v>
      </c>
      <c r="E50" s="332"/>
      <c r="F50" s="332"/>
      <c r="G50" s="332"/>
      <c r="H50" s="351">
        <f t="shared" si="1"/>
        <v>0</v>
      </c>
    </row>
    <row r="51" spans="2:9" ht="14" hidden="1">
      <c r="B51" s="366"/>
      <c r="C51" s="367"/>
      <c r="D51" s="368">
        <f t="shared" si="2"/>
        <v>0</v>
      </c>
      <c r="E51" s="101"/>
      <c r="F51" s="101"/>
      <c r="G51" s="101"/>
      <c r="H51" s="351">
        <f t="shared" si="1"/>
        <v>0</v>
      </c>
    </row>
    <row r="52" spans="2:9" ht="14" hidden="1">
      <c r="B52" s="348">
        <v>12000000</v>
      </c>
      <c r="C52" s="349" t="s">
        <v>1402</v>
      </c>
      <c r="D52" s="350">
        <f t="shared" si="2"/>
        <v>0</v>
      </c>
      <c r="E52" s="350"/>
      <c r="F52" s="350">
        <f>F57+F53</f>
        <v>0</v>
      </c>
      <c r="G52" s="350"/>
      <c r="H52" s="351">
        <f t="shared" si="1"/>
        <v>0</v>
      </c>
      <c r="I52" s="49">
        <v>1</v>
      </c>
    </row>
    <row r="53" spans="2:9" ht="28" hidden="1">
      <c r="B53" s="372">
        <v>12020000</v>
      </c>
      <c r="C53" s="373" t="s">
        <v>1403</v>
      </c>
      <c r="D53" s="374">
        <f t="shared" si="2"/>
        <v>0</v>
      </c>
      <c r="E53" s="375"/>
      <c r="F53" s="375">
        <f>+F54+F55+F56</f>
        <v>0</v>
      </c>
      <c r="G53" s="375"/>
      <c r="H53" s="351">
        <f t="shared" si="1"/>
        <v>0</v>
      </c>
    </row>
    <row r="54" spans="2:9" ht="28" hidden="1">
      <c r="B54" s="178">
        <v>12020100</v>
      </c>
      <c r="C54" s="357" t="s">
        <v>1404</v>
      </c>
      <c r="D54" s="358">
        <f t="shared" si="2"/>
        <v>0</v>
      </c>
      <c r="E54" s="101"/>
      <c r="F54" s="101"/>
      <c r="G54" s="101"/>
      <c r="H54" s="351">
        <f t="shared" si="1"/>
        <v>0</v>
      </c>
    </row>
    <row r="55" spans="2:9" ht="28" hidden="1">
      <c r="B55" s="336">
        <v>12020200</v>
      </c>
      <c r="C55" s="376" t="s">
        <v>1405</v>
      </c>
      <c r="D55" s="377">
        <f t="shared" si="2"/>
        <v>0</v>
      </c>
      <c r="E55" s="330"/>
      <c r="F55" s="330"/>
      <c r="G55" s="330"/>
      <c r="H55" s="351">
        <f t="shared" si="1"/>
        <v>0</v>
      </c>
    </row>
    <row r="56" spans="2:9" ht="14" hidden="1">
      <c r="B56" s="336">
        <v>12020400</v>
      </c>
      <c r="C56" s="376" t="s">
        <v>1406</v>
      </c>
      <c r="D56" s="377">
        <f t="shared" si="2"/>
        <v>0</v>
      </c>
      <c r="E56" s="330"/>
      <c r="F56" s="330"/>
      <c r="G56" s="330"/>
      <c r="H56" s="351">
        <f t="shared" si="1"/>
        <v>0</v>
      </c>
    </row>
    <row r="57" spans="2:9" ht="14" hidden="1">
      <c r="B57" s="348">
        <v>12030000</v>
      </c>
      <c r="C57" s="349" t="s">
        <v>1407</v>
      </c>
      <c r="D57" s="350">
        <f t="shared" si="2"/>
        <v>0</v>
      </c>
      <c r="E57" s="350"/>
      <c r="F57" s="350">
        <f>F58+F59+F60+F61</f>
        <v>0</v>
      </c>
      <c r="G57" s="101"/>
      <c r="H57" s="351">
        <f t="shared" si="1"/>
        <v>0</v>
      </c>
    </row>
    <row r="58" spans="2:9" ht="28" hidden="1">
      <c r="B58" s="178">
        <v>12030100</v>
      </c>
      <c r="C58" s="352" t="s">
        <v>1408</v>
      </c>
      <c r="D58" s="101">
        <f t="shared" si="2"/>
        <v>0</v>
      </c>
      <c r="E58" s="101"/>
      <c r="F58" s="101"/>
      <c r="G58" s="101"/>
      <c r="H58" s="351">
        <f t="shared" si="1"/>
        <v>0</v>
      </c>
    </row>
    <row r="59" spans="2:9" ht="28" hidden="1">
      <c r="B59" s="178">
        <v>12030200</v>
      </c>
      <c r="C59" s="352" t="s">
        <v>1409</v>
      </c>
      <c r="D59" s="101">
        <f t="shared" si="2"/>
        <v>0</v>
      </c>
      <c r="E59" s="101"/>
      <c r="F59" s="101"/>
      <c r="G59" s="101"/>
      <c r="H59" s="351">
        <f t="shared" si="1"/>
        <v>0</v>
      </c>
    </row>
    <row r="60" spans="2:9" ht="21.65" hidden="1" customHeight="1">
      <c r="B60" s="359">
        <v>120304000</v>
      </c>
      <c r="C60" s="378" t="s">
        <v>1410</v>
      </c>
      <c r="D60" s="379">
        <f t="shared" si="2"/>
        <v>0</v>
      </c>
      <c r="E60" s="379"/>
      <c r="F60" s="332"/>
      <c r="G60" s="379"/>
      <c r="H60" s="351">
        <f t="shared" si="1"/>
        <v>0</v>
      </c>
    </row>
    <row r="61" spans="2:9" ht="14" hidden="1">
      <c r="B61" s="336">
        <v>120305000</v>
      </c>
      <c r="C61" s="378" t="s">
        <v>1411</v>
      </c>
      <c r="D61" s="380">
        <f t="shared" si="2"/>
        <v>0</v>
      </c>
      <c r="E61" s="330"/>
      <c r="F61" s="330"/>
      <c r="G61" s="330"/>
      <c r="H61" s="351">
        <f t="shared" si="1"/>
        <v>0</v>
      </c>
    </row>
    <row r="62" spans="2:9" ht="29.5" hidden="1" customHeight="1">
      <c r="B62" s="348">
        <v>13000000</v>
      </c>
      <c r="C62" s="349" t="s">
        <v>1412</v>
      </c>
      <c r="D62" s="350">
        <f t="shared" si="2"/>
        <v>0</v>
      </c>
      <c r="E62" s="350">
        <f>+E63+E65+E69+E81</f>
        <v>0</v>
      </c>
      <c r="F62" s="350">
        <f>+F63+F65+F69+F75+F81</f>
        <v>0</v>
      </c>
      <c r="G62" s="350">
        <f>+G63+G65+G69+G75+G81</f>
        <v>0</v>
      </c>
      <c r="H62" s="351">
        <f t="shared" si="1"/>
        <v>0</v>
      </c>
      <c r="I62" s="346"/>
    </row>
    <row r="63" spans="2:9" ht="20.5" hidden="1" customHeight="1">
      <c r="B63" s="348">
        <v>13010000</v>
      </c>
      <c r="C63" s="349" t="s">
        <v>1413</v>
      </c>
      <c r="D63" s="350">
        <f t="shared" si="2"/>
        <v>0</v>
      </c>
      <c r="E63" s="350">
        <f>+E64</f>
        <v>0</v>
      </c>
      <c r="F63" s="101"/>
      <c r="G63" s="101"/>
      <c r="H63" s="351">
        <f t="shared" si="1"/>
        <v>0</v>
      </c>
    </row>
    <row r="64" spans="2:9" ht="50.5" hidden="1" customHeight="1">
      <c r="B64" s="178">
        <v>13010100</v>
      </c>
      <c r="C64" s="352" t="s">
        <v>1414</v>
      </c>
      <c r="D64" s="101">
        <f t="shared" si="2"/>
        <v>0</v>
      </c>
      <c r="E64" s="101">
        <f>31000000-31000000</f>
        <v>0</v>
      </c>
      <c r="F64" s="101"/>
      <c r="G64" s="101"/>
      <c r="H64" s="351">
        <f t="shared" si="1"/>
        <v>0</v>
      </c>
    </row>
    <row r="65" spans="2:9" ht="33" hidden="1" customHeight="1">
      <c r="B65" s="348">
        <v>13020000</v>
      </c>
      <c r="C65" s="349" t="s">
        <v>1415</v>
      </c>
      <c r="D65" s="350">
        <f t="shared" si="2"/>
        <v>0</v>
      </c>
      <c r="E65" s="350">
        <f>+E66+E68+E67</f>
        <v>0</v>
      </c>
      <c r="F65" s="350">
        <f>+F66+F68+F67</f>
        <v>0</v>
      </c>
      <c r="G65" s="350">
        <f>+G66+G68+G67</f>
        <v>0</v>
      </c>
      <c r="H65" s="351">
        <f t="shared" si="1"/>
        <v>0</v>
      </c>
      <c r="I65" s="346"/>
    </row>
    <row r="66" spans="2:9" ht="45" hidden="1" customHeight="1">
      <c r="B66" s="178">
        <v>13020100</v>
      </c>
      <c r="C66" s="352" t="s">
        <v>1416</v>
      </c>
      <c r="D66" s="101">
        <f t="shared" si="2"/>
        <v>0</v>
      </c>
      <c r="E66" s="101"/>
      <c r="F66" s="101"/>
      <c r="G66" s="101"/>
      <c r="H66" s="351">
        <f t="shared" si="1"/>
        <v>0</v>
      </c>
      <c r="I66" s="346"/>
    </row>
    <row r="67" spans="2:9" ht="40.4" hidden="1" customHeight="1">
      <c r="B67" s="178">
        <v>13020300</v>
      </c>
      <c r="C67" s="352" t="s">
        <v>490</v>
      </c>
      <c r="D67" s="101">
        <f t="shared" si="2"/>
        <v>0</v>
      </c>
      <c r="E67" s="101"/>
      <c r="F67" s="101"/>
      <c r="G67" s="101"/>
      <c r="H67" s="351">
        <f t="shared" si="1"/>
        <v>0</v>
      </c>
      <c r="I67" s="346"/>
    </row>
    <row r="68" spans="2:9" ht="42" hidden="1" customHeight="1">
      <c r="B68" s="178">
        <v>13020400</v>
      </c>
      <c r="C68" s="352" t="s">
        <v>1438</v>
      </c>
      <c r="D68" s="101">
        <f t="shared" ref="D68:D99" si="3">+E68+F68</f>
        <v>0</v>
      </c>
      <c r="E68" s="101"/>
      <c r="F68" s="101"/>
      <c r="G68" s="101"/>
      <c r="H68" s="351">
        <f t="shared" si="1"/>
        <v>0</v>
      </c>
      <c r="I68" s="346"/>
    </row>
    <row r="69" spans="2:9" ht="30.65" hidden="1" customHeight="1">
      <c r="B69" s="348">
        <v>13030000</v>
      </c>
      <c r="C69" s="349" t="s">
        <v>491</v>
      </c>
      <c r="D69" s="350">
        <f t="shared" si="3"/>
        <v>0</v>
      </c>
      <c r="E69" s="350">
        <f>+E71+E72+E70+E73+E74</f>
        <v>0</v>
      </c>
      <c r="F69" s="350">
        <f>+F71+F72+F70+F73+F74</f>
        <v>0</v>
      </c>
      <c r="G69" s="350">
        <f>+G71+G72+G70+G73+G74</f>
        <v>0</v>
      </c>
      <c r="H69" s="351">
        <f t="shared" si="1"/>
        <v>0</v>
      </c>
      <c r="I69" s="346"/>
    </row>
    <row r="70" spans="2:9" ht="34.75" hidden="1" customHeight="1">
      <c r="B70" s="178">
        <v>13030100</v>
      </c>
      <c r="C70" s="352" t="s">
        <v>492</v>
      </c>
      <c r="D70" s="101">
        <f t="shared" si="3"/>
        <v>0</v>
      </c>
      <c r="E70" s="101"/>
      <c r="F70" s="101"/>
      <c r="G70" s="101"/>
      <c r="H70" s="351">
        <f t="shared" si="1"/>
        <v>0</v>
      </c>
      <c r="I70" s="346"/>
    </row>
    <row r="71" spans="2:9" ht="14" hidden="1">
      <c r="B71" s="359">
        <v>13030200</v>
      </c>
      <c r="C71" s="381" t="s">
        <v>877</v>
      </c>
      <c r="D71" s="382">
        <f t="shared" si="3"/>
        <v>0</v>
      </c>
      <c r="E71" s="332"/>
      <c r="F71" s="332"/>
      <c r="G71" s="332"/>
      <c r="H71" s="351">
        <f t="shared" si="1"/>
        <v>0</v>
      </c>
    </row>
    <row r="72" spans="2:9" ht="28" hidden="1">
      <c r="B72" s="178">
        <v>13030600</v>
      </c>
      <c r="C72" s="383" t="s">
        <v>202</v>
      </c>
      <c r="D72" s="382">
        <f t="shared" si="3"/>
        <v>0</v>
      </c>
      <c r="E72" s="101">
        <f>2200000-2200000</f>
        <v>0</v>
      </c>
      <c r="F72" s="101"/>
      <c r="G72" s="101"/>
      <c r="H72" s="351">
        <f t="shared" si="1"/>
        <v>0</v>
      </c>
    </row>
    <row r="73" spans="2:9" ht="14" hidden="1">
      <c r="B73" s="178">
        <v>13030700</v>
      </c>
      <c r="C73" s="383" t="s">
        <v>616</v>
      </c>
      <c r="D73" s="382">
        <f t="shared" si="3"/>
        <v>0</v>
      </c>
      <c r="E73" s="101"/>
      <c r="F73" s="101"/>
      <c r="G73" s="101"/>
      <c r="H73" s="351">
        <f t="shared" si="1"/>
        <v>0</v>
      </c>
      <c r="I73" s="346"/>
    </row>
    <row r="74" spans="2:9" ht="28" hidden="1">
      <c r="B74" s="178">
        <v>13030800</v>
      </c>
      <c r="C74" s="383" t="s">
        <v>617</v>
      </c>
      <c r="D74" s="384">
        <f t="shared" si="3"/>
        <v>0</v>
      </c>
      <c r="E74" s="101"/>
      <c r="F74" s="101"/>
      <c r="G74" s="101"/>
      <c r="H74" s="351">
        <f t="shared" si="1"/>
        <v>0</v>
      </c>
      <c r="I74" s="346"/>
    </row>
    <row r="75" spans="2:9" ht="14" hidden="1">
      <c r="B75" s="348">
        <v>13050000</v>
      </c>
      <c r="C75" s="349" t="s">
        <v>618</v>
      </c>
      <c r="D75" s="350">
        <f t="shared" si="3"/>
        <v>0</v>
      </c>
      <c r="E75" s="350">
        <f>SUM(E76:E79)</f>
        <v>0</v>
      </c>
      <c r="F75" s="101"/>
      <c r="G75" s="101"/>
      <c r="H75" s="351">
        <f t="shared" si="1"/>
        <v>0</v>
      </c>
      <c r="I75" s="49">
        <v>1</v>
      </c>
    </row>
    <row r="76" spans="2:9" ht="14" hidden="1">
      <c r="B76" s="178">
        <v>13050100</v>
      </c>
      <c r="C76" s="352" t="s">
        <v>619</v>
      </c>
      <c r="D76" s="101">
        <f t="shared" si="3"/>
        <v>0</v>
      </c>
      <c r="E76" s="101"/>
      <c r="F76" s="101"/>
      <c r="G76" s="101"/>
      <c r="H76" s="351">
        <f t="shared" si="1"/>
        <v>0</v>
      </c>
    </row>
    <row r="77" spans="2:9" ht="14" hidden="1">
      <c r="B77" s="178">
        <v>13050200</v>
      </c>
      <c r="C77" s="352" t="s">
        <v>620</v>
      </c>
      <c r="D77" s="101">
        <f t="shared" si="3"/>
        <v>0</v>
      </c>
      <c r="E77" s="101"/>
      <c r="F77" s="101"/>
      <c r="G77" s="101"/>
      <c r="H77" s="351">
        <f t="shared" si="1"/>
        <v>0</v>
      </c>
    </row>
    <row r="78" spans="2:9" ht="14" hidden="1">
      <c r="B78" s="178">
        <v>13050300</v>
      </c>
      <c r="C78" s="352" t="s">
        <v>621</v>
      </c>
      <c r="D78" s="101">
        <f t="shared" si="3"/>
        <v>0</v>
      </c>
      <c r="E78" s="101"/>
      <c r="F78" s="101"/>
      <c r="G78" s="101"/>
      <c r="H78" s="351">
        <f t="shared" si="1"/>
        <v>0</v>
      </c>
    </row>
    <row r="79" spans="2:9" ht="14" hidden="1">
      <c r="B79" s="178">
        <v>13050500</v>
      </c>
      <c r="C79" s="352" t="s">
        <v>622</v>
      </c>
      <c r="D79" s="101">
        <f t="shared" si="3"/>
        <v>0</v>
      </c>
      <c r="E79" s="101"/>
      <c r="F79" s="101"/>
      <c r="G79" s="101"/>
      <c r="H79" s="351">
        <f t="shared" ref="H79:H142" si="4">+D79</f>
        <v>0</v>
      </c>
    </row>
    <row r="80" spans="2:9" hidden="1">
      <c r="B80" s="385"/>
      <c r="C80" s="386"/>
      <c r="D80" s="387">
        <f t="shared" si="3"/>
        <v>0</v>
      </c>
      <c r="E80" s="380"/>
      <c r="F80" s="380"/>
      <c r="G80" s="380"/>
      <c r="H80" s="351">
        <f t="shared" si="4"/>
        <v>0</v>
      </c>
    </row>
    <row r="81" spans="2:9" ht="20.5" hidden="1" customHeight="1">
      <c r="B81" s="348">
        <v>13070000</v>
      </c>
      <c r="C81" s="349" t="s">
        <v>623</v>
      </c>
      <c r="D81" s="350">
        <f t="shared" si="3"/>
        <v>0</v>
      </c>
      <c r="E81" s="350">
        <f>+E82+E83</f>
        <v>0</v>
      </c>
      <c r="F81" s="353"/>
      <c r="G81" s="353"/>
      <c r="H81" s="351">
        <f t="shared" si="4"/>
        <v>0</v>
      </c>
    </row>
    <row r="82" spans="2:9" ht="23.5" hidden="1" customHeight="1">
      <c r="B82" s="178">
        <v>13070100</v>
      </c>
      <c r="C82" s="352" t="s">
        <v>624</v>
      </c>
      <c r="D82" s="101">
        <f t="shared" si="3"/>
        <v>0</v>
      </c>
      <c r="E82" s="101"/>
      <c r="F82" s="353"/>
      <c r="G82" s="353"/>
      <c r="H82" s="351">
        <f t="shared" si="4"/>
        <v>0</v>
      </c>
    </row>
    <row r="83" spans="2:9" ht="28" hidden="1">
      <c r="B83" s="178">
        <v>13070300</v>
      </c>
      <c r="C83" s="352" t="s">
        <v>625</v>
      </c>
      <c r="D83" s="101">
        <f t="shared" si="3"/>
        <v>0</v>
      </c>
      <c r="E83" s="101"/>
      <c r="F83" s="353"/>
      <c r="G83" s="353"/>
      <c r="H83" s="351">
        <f t="shared" si="4"/>
        <v>0</v>
      </c>
    </row>
    <row r="84" spans="2:9" ht="21.65" hidden="1" customHeight="1">
      <c r="B84" s="388">
        <v>19000000</v>
      </c>
      <c r="C84" s="389" t="s">
        <v>626</v>
      </c>
      <c r="D84" s="390">
        <f t="shared" si="3"/>
        <v>0</v>
      </c>
      <c r="E84" s="350">
        <f>+E85</f>
        <v>0</v>
      </c>
      <c r="F84" s="350">
        <f>+F85+F91</f>
        <v>0</v>
      </c>
      <c r="G84" s="391"/>
      <c r="H84" s="351">
        <f t="shared" si="4"/>
        <v>0</v>
      </c>
      <c r="I84" s="346"/>
    </row>
    <row r="85" spans="2:9" ht="21" hidden="1" customHeight="1">
      <c r="B85" s="388">
        <v>19010000</v>
      </c>
      <c r="C85" s="389" t="s">
        <v>627</v>
      </c>
      <c r="D85" s="390">
        <f t="shared" si="3"/>
        <v>0</v>
      </c>
      <c r="E85" s="350">
        <f>+E86+E87+E88+E89+E90</f>
        <v>0</v>
      </c>
      <c r="F85" s="350">
        <f>+F86+F87+F88+F89+F90</f>
        <v>0</v>
      </c>
      <c r="G85" s="391"/>
      <c r="H85" s="351">
        <f t="shared" si="4"/>
        <v>0</v>
      </c>
      <c r="I85" s="346"/>
    </row>
    <row r="86" spans="2:9" ht="63.75" hidden="1" customHeight="1">
      <c r="B86" s="392">
        <v>19010100</v>
      </c>
      <c r="C86" s="393" t="s">
        <v>659</v>
      </c>
      <c r="D86" s="394">
        <f t="shared" si="3"/>
        <v>0</v>
      </c>
      <c r="E86" s="101"/>
      <c r="F86" s="101"/>
      <c r="G86" s="353"/>
      <c r="H86" s="351">
        <f t="shared" si="4"/>
        <v>0</v>
      </c>
      <c r="I86" s="346"/>
    </row>
    <row r="87" spans="2:9" ht="35.5" hidden="1" customHeight="1">
      <c r="B87" s="392">
        <v>19010200</v>
      </c>
      <c r="C87" s="393" t="s">
        <v>660</v>
      </c>
      <c r="D87" s="394">
        <f t="shared" si="3"/>
        <v>0</v>
      </c>
      <c r="E87" s="101"/>
      <c r="F87" s="101"/>
      <c r="G87" s="353"/>
      <c r="H87" s="351">
        <f t="shared" si="4"/>
        <v>0</v>
      </c>
      <c r="I87" s="346"/>
    </row>
    <row r="88" spans="2:9" ht="45.65" hidden="1" customHeight="1">
      <c r="B88" s="392">
        <v>19010300</v>
      </c>
      <c r="C88" s="393" t="s">
        <v>273</v>
      </c>
      <c r="D88" s="394">
        <f t="shared" si="3"/>
        <v>0</v>
      </c>
      <c r="E88" s="101"/>
      <c r="F88" s="101"/>
      <c r="G88" s="353"/>
      <c r="H88" s="351">
        <f t="shared" si="4"/>
        <v>0</v>
      </c>
      <c r="I88" s="346"/>
    </row>
    <row r="89" spans="2:9" ht="42" hidden="1">
      <c r="B89" s="392">
        <v>19010500</v>
      </c>
      <c r="C89" s="357" t="s">
        <v>733</v>
      </c>
      <c r="D89" s="358">
        <f t="shared" si="3"/>
        <v>0</v>
      </c>
      <c r="E89" s="101"/>
      <c r="F89" s="101"/>
      <c r="G89" s="353"/>
      <c r="H89" s="351">
        <f t="shared" si="4"/>
        <v>0</v>
      </c>
    </row>
    <row r="90" spans="2:9" ht="28" hidden="1">
      <c r="B90" s="392">
        <v>19010600</v>
      </c>
      <c r="C90" s="357" t="s">
        <v>734</v>
      </c>
      <c r="D90" s="358">
        <f t="shared" si="3"/>
        <v>0</v>
      </c>
      <c r="E90" s="101"/>
      <c r="F90" s="101"/>
      <c r="G90" s="353"/>
      <c r="H90" s="351">
        <f t="shared" si="4"/>
        <v>0</v>
      </c>
    </row>
    <row r="91" spans="2:9" ht="48.65" hidden="1" customHeight="1">
      <c r="B91" s="395">
        <v>19020000</v>
      </c>
      <c r="C91" s="349" t="s">
        <v>1426</v>
      </c>
      <c r="D91" s="350">
        <f t="shared" si="3"/>
        <v>0</v>
      </c>
      <c r="E91" s="350">
        <f>+E92</f>
        <v>0</v>
      </c>
      <c r="F91" s="350">
        <f>+F92</f>
        <v>0</v>
      </c>
      <c r="G91" s="391"/>
      <c r="H91" s="351">
        <f t="shared" si="4"/>
        <v>0</v>
      </c>
    </row>
    <row r="92" spans="2:9" ht="22.9" hidden="1" customHeight="1">
      <c r="B92" s="392">
        <v>19020200</v>
      </c>
      <c r="C92" s="352" t="s">
        <v>1427</v>
      </c>
      <c r="D92" s="332">
        <f t="shared" si="3"/>
        <v>0</v>
      </c>
      <c r="E92" s="332"/>
      <c r="F92" s="332"/>
      <c r="G92" s="379"/>
      <c r="H92" s="351">
        <f t="shared" si="4"/>
        <v>0</v>
      </c>
    </row>
    <row r="93" spans="2:9" ht="14" hidden="1">
      <c r="B93" s="178"/>
      <c r="C93" s="352"/>
      <c r="D93" s="332">
        <f t="shared" si="3"/>
        <v>0</v>
      </c>
      <c r="E93" s="332"/>
      <c r="F93" s="379"/>
      <c r="G93" s="379"/>
      <c r="H93" s="351">
        <f t="shared" si="4"/>
        <v>0</v>
      </c>
    </row>
    <row r="94" spans="2:9" ht="14" hidden="1">
      <c r="B94" s="178"/>
      <c r="C94" s="352"/>
      <c r="D94" s="332">
        <f t="shared" si="3"/>
        <v>0</v>
      </c>
      <c r="E94" s="332"/>
      <c r="F94" s="379"/>
      <c r="G94" s="379"/>
      <c r="H94" s="351">
        <f t="shared" si="4"/>
        <v>0</v>
      </c>
    </row>
    <row r="95" spans="2:9" ht="14" hidden="1">
      <c r="B95" s="178"/>
      <c r="C95" s="352"/>
      <c r="D95" s="332">
        <f t="shared" si="3"/>
        <v>0</v>
      </c>
      <c r="E95" s="332"/>
      <c r="F95" s="379"/>
      <c r="G95" s="379"/>
      <c r="H95" s="351">
        <f t="shared" si="4"/>
        <v>0</v>
      </c>
    </row>
    <row r="96" spans="2:9" ht="14" hidden="1">
      <c r="B96" s="178"/>
      <c r="C96" s="352"/>
      <c r="D96" s="332">
        <f t="shared" si="3"/>
        <v>0</v>
      </c>
      <c r="E96" s="332"/>
      <c r="F96" s="379"/>
      <c r="G96" s="379"/>
      <c r="H96" s="351">
        <f t="shared" si="4"/>
        <v>0</v>
      </c>
    </row>
    <row r="97" spans="2:9" ht="14" hidden="1">
      <c r="B97" s="178"/>
      <c r="C97" s="352"/>
      <c r="D97" s="332">
        <f t="shared" si="3"/>
        <v>0</v>
      </c>
      <c r="E97" s="332"/>
      <c r="F97" s="379"/>
      <c r="G97" s="379"/>
      <c r="H97" s="351">
        <f t="shared" si="4"/>
        <v>0</v>
      </c>
    </row>
    <row r="98" spans="2:9" ht="14" hidden="1">
      <c r="B98" s="336"/>
      <c r="C98" s="361"/>
      <c r="D98" s="356">
        <f t="shared" si="3"/>
        <v>0</v>
      </c>
      <c r="E98" s="356"/>
      <c r="F98" s="380"/>
      <c r="G98" s="380"/>
      <c r="H98" s="351">
        <f t="shared" si="4"/>
        <v>0</v>
      </c>
    </row>
    <row r="99" spans="2:9" ht="21.65" hidden="1" customHeight="1">
      <c r="B99" s="348">
        <v>20000000</v>
      </c>
      <c r="C99" s="349" t="s">
        <v>1428</v>
      </c>
      <c r="D99" s="350">
        <f t="shared" si="3"/>
        <v>0</v>
      </c>
      <c r="E99" s="350">
        <f>E100+E109+E135+E144+E138+E139</f>
        <v>0</v>
      </c>
      <c r="F99" s="350">
        <f>F144+F157+F107+F106</f>
        <v>0</v>
      </c>
      <c r="G99" s="350">
        <f>G144+G157+G107+G106</f>
        <v>0</v>
      </c>
      <c r="H99" s="351">
        <f t="shared" si="4"/>
        <v>0</v>
      </c>
      <c r="I99" s="346"/>
    </row>
    <row r="100" spans="2:9" ht="25.4" hidden="1" customHeight="1">
      <c r="B100" s="348">
        <v>21000000</v>
      </c>
      <c r="C100" s="349" t="s">
        <v>1429</v>
      </c>
      <c r="D100" s="350">
        <f t="shared" ref="D100:D109" si="5">+E100+F100</f>
        <v>0</v>
      </c>
      <c r="E100" s="350">
        <f>E101+E104+E103</f>
        <v>0</v>
      </c>
      <c r="F100" s="350">
        <f>+F107+F106+F104</f>
        <v>0</v>
      </c>
      <c r="G100" s="350">
        <f>+G107+G106+G104</f>
        <v>0</v>
      </c>
      <c r="H100" s="351">
        <f t="shared" si="4"/>
        <v>0</v>
      </c>
      <c r="I100" s="346"/>
    </row>
    <row r="101" spans="2:9" ht="93.75" hidden="1" customHeight="1">
      <c r="B101" s="348">
        <v>21010000</v>
      </c>
      <c r="C101" s="349" t="s">
        <v>783</v>
      </c>
      <c r="D101" s="350">
        <f t="shared" si="5"/>
        <v>0</v>
      </c>
      <c r="E101" s="350">
        <f>E102</f>
        <v>0</v>
      </c>
      <c r="F101" s="350">
        <f>F102</f>
        <v>0</v>
      </c>
      <c r="G101" s="350">
        <f>G102</f>
        <v>0</v>
      </c>
      <c r="H101" s="351">
        <f t="shared" si="4"/>
        <v>0</v>
      </c>
      <c r="I101" s="346"/>
    </row>
    <row r="102" spans="2:9" ht="46.75" hidden="1" customHeight="1">
      <c r="B102" s="178">
        <v>21010300</v>
      </c>
      <c r="C102" s="352" t="s">
        <v>1430</v>
      </c>
      <c r="D102" s="101">
        <f t="shared" si="5"/>
        <v>0</v>
      </c>
      <c r="E102" s="101"/>
      <c r="F102" s="101"/>
      <c r="G102" s="350"/>
      <c r="H102" s="351">
        <f t="shared" si="4"/>
        <v>0</v>
      </c>
      <c r="I102" s="346"/>
    </row>
    <row r="103" spans="2:9" ht="28.15" hidden="1" customHeight="1">
      <c r="B103" s="348">
        <v>21050000</v>
      </c>
      <c r="C103" s="349" t="s">
        <v>1431</v>
      </c>
      <c r="D103" s="350">
        <f t="shared" si="5"/>
        <v>0</v>
      </c>
      <c r="E103" s="350"/>
      <c r="F103" s="350"/>
      <c r="G103" s="350"/>
      <c r="H103" s="351">
        <f t="shared" si="4"/>
        <v>0</v>
      </c>
      <c r="I103" s="346"/>
    </row>
    <row r="104" spans="2:9" ht="20.5" hidden="1" customHeight="1">
      <c r="B104" s="348">
        <v>21080000</v>
      </c>
      <c r="C104" s="349" t="s">
        <v>1432</v>
      </c>
      <c r="D104" s="350">
        <f t="shared" si="5"/>
        <v>0</v>
      </c>
      <c r="E104" s="350">
        <f>+E105</f>
        <v>0</v>
      </c>
      <c r="F104" s="350">
        <f>+F105</f>
        <v>0</v>
      </c>
      <c r="G104" s="350">
        <f>+G105</f>
        <v>0</v>
      </c>
      <c r="H104" s="351">
        <f t="shared" si="4"/>
        <v>0</v>
      </c>
      <c r="I104" s="346"/>
    </row>
    <row r="105" spans="2:9" ht="24" hidden="1" customHeight="1">
      <c r="B105" s="178">
        <v>21080500</v>
      </c>
      <c r="C105" s="352" t="s">
        <v>1432</v>
      </c>
      <c r="D105" s="101">
        <f t="shared" si="5"/>
        <v>0</v>
      </c>
      <c r="E105" s="101"/>
      <c r="F105" s="101"/>
      <c r="G105" s="101"/>
      <c r="H105" s="351">
        <f t="shared" si="4"/>
        <v>0</v>
      </c>
      <c r="I105" s="346"/>
    </row>
    <row r="106" spans="2:9" ht="73.75" hidden="1" customHeight="1">
      <c r="B106" s="178">
        <v>21090000</v>
      </c>
      <c r="C106" s="352" t="s">
        <v>81</v>
      </c>
      <c r="D106" s="101">
        <f t="shared" si="5"/>
        <v>0</v>
      </c>
      <c r="E106" s="101"/>
      <c r="F106" s="101"/>
      <c r="G106" s="101"/>
      <c r="H106" s="351">
        <f t="shared" si="4"/>
        <v>0</v>
      </c>
    </row>
    <row r="107" spans="2:9" ht="37.75" hidden="1" customHeight="1">
      <c r="B107" s="178">
        <v>21110000</v>
      </c>
      <c r="C107" s="352" t="s">
        <v>82</v>
      </c>
      <c r="D107" s="101">
        <f t="shared" si="5"/>
        <v>0</v>
      </c>
      <c r="E107" s="101"/>
      <c r="F107" s="101"/>
      <c r="G107" s="396"/>
      <c r="H107" s="351">
        <f t="shared" si="4"/>
        <v>0</v>
      </c>
      <c r="I107" s="346"/>
    </row>
    <row r="108" spans="2:9" ht="35.5" hidden="1" customHeight="1">
      <c r="B108" s="397">
        <v>22000000</v>
      </c>
      <c r="C108" s="349" t="s">
        <v>83</v>
      </c>
      <c r="D108" s="350">
        <f t="shared" si="5"/>
        <v>0</v>
      </c>
      <c r="E108" s="350">
        <f>E109+E135+E138+E139</f>
        <v>0</v>
      </c>
      <c r="F108" s="350"/>
      <c r="G108" s="350"/>
      <c r="H108" s="351">
        <f t="shared" si="4"/>
        <v>0</v>
      </c>
      <c r="I108" s="346"/>
    </row>
    <row r="109" spans="2:9" ht="23.5" hidden="1" customHeight="1">
      <c r="B109" s="348">
        <v>22010000</v>
      </c>
      <c r="C109" s="349" t="s">
        <v>84</v>
      </c>
      <c r="D109" s="350">
        <f t="shared" si="5"/>
        <v>0</v>
      </c>
      <c r="E109" s="350">
        <f>+E111+E116+E118+E113+E115+E117+E119+E120+E121+E122+E114</f>
        <v>0</v>
      </c>
      <c r="F109" s="350"/>
      <c r="G109" s="350"/>
      <c r="H109" s="351">
        <f t="shared" si="4"/>
        <v>0</v>
      </c>
      <c r="I109" s="346"/>
    </row>
    <row r="110" spans="2:9" s="337" customFormat="1" ht="17.149999999999999" hidden="1" customHeight="1">
      <c r="B110" s="363">
        <v>14060100</v>
      </c>
      <c r="C110" s="363" t="s">
        <v>85</v>
      </c>
      <c r="D110" s="364">
        <f>+E110</f>
        <v>0</v>
      </c>
      <c r="E110" s="398"/>
      <c r="F110" s="365" t="s">
        <v>655</v>
      </c>
      <c r="G110" s="365" t="s">
        <v>655</v>
      </c>
      <c r="H110" s="351">
        <f t="shared" si="4"/>
        <v>0</v>
      </c>
    </row>
    <row r="111" spans="2:9" ht="69.650000000000006" hidden="1" customHeight="1">
      <c r="B111" s="399">
        <v>22010200</v>
      </c>
      <c r="C111" s="367" t="s">
        <v>1085</v>
      </c>
      <c r="D111" s="368">
        <f>+E111+F111</f>
        <v>0</v>
      </c>
      <c r="E111" s="101"/>
      <c r="F111" s="101"/>
      <c r="G111" s="101"/>
      <c r="H111" s="351">
        <f t="shared" si="4"/>
        <v>0</v>
      </c>
      <c r="I111" s="49">
        <v>1</v>
      </c>
    </row>
    <row r="112" spans="2:9" s="337" customFormat="1" ht="21.65" hidden="1" customHeight="1">
      <c r="B112" s="363">
        <v>14060300</v>
      </c>
      <c r="C112" s="363" t="s">
        <v>1086</v>
      </c>
      <c r="D112" s="364">
        <f>+E112</f>
        <v>0</v>
      </c>
      <c r="E112" s="400"/>
      <c r="F112" s="401" t="s">
        <v>655</v>
      </c>
      <c r="G112" s="401" t="s">
        <v>655</v>
      </c>
      <c r="H112" s="351">
        <f t="shared" si="4"/>
        <v>0</v>
      </c>
    </row>
    <row r="113" spans="2:11" s="337" customFormat="1" ht="39" hidden="1" customHeight="1">
      <c r="B113" s="399">
        <v>22010500</v>
      </c>
      <c r="C113" s="367" t="s">
        <v>1087</v>
      </c>
      <c r="D113" s="368">
        <f t="shared" ref="D113:D122" si="6">+E113+F113</f>
        <v>0</v>
      </c>
      <c r="E113" s="101">
        <f>16000-16000</f>
        <v>0</v>
      </c>
      <c r="F113" s="101"/>
      <c r="G113" s="101"/>
      <c r="H113" s="351">
        <f t="shared" si="4"/>
        <v>0</v>
      </c>
    </row>
    <row r="114" spans="2:11" s="337" customFormat="1" ht="53.25" hidden="1" customHeight="1">
      <c r="B114" s="399">
        <v>22010600</v>
      </c>
      <c r="C114" s="367" t="s">
        <v>1088</v>
      </c>
      <c r="D114" s="368">
        <f t="shared" si="6"/>
        <v>0</v>
      </c>
      <c r="E114" s="101"/>
      <c r="F114" s="101"/>
      <c r="G114" s="101"/>
      <c r="H114" s="351">
        <f t="shared" si="4"/>
        <v>0</v>
      </c>
    </row>
    <row r="115" spans="2:11" s="337" customFormat="1" ht="39.65" hidden="1" customHeight="1">
      <c r="B115" s="399">
        <v>22010700</v>
      </c>
      <c r="C115" s="367" t="s">
        <v>1089</v>
      </c>
      <c r="D115" s="368">
        <f t="shared" si="6"/>
        <v>0</v>
      </c>
      <c r="E115" s="101">
        <f>17000-17000</f>
        <v>0</v>
      </c>
      <c r="F115" s="401"/>
      <c r="G115" s="401"/>
      <c r="H115" s="351">
        <f t="shared" si="4"/>
        <v>0</v>
      </c>
    </row>
    <row r="116" spans="2:11" s="337" customFormat="1" ht="51.65" hidden="1" customHeight="1">
      <c r="B116" s="399">
        <v>22010900</v>
      </c>
      <c r="C116" s="367" t="s">
        <v>1090</v>
      </c>
      <c r="D116" s="368">
        <f t="shared" si="6"/>
        <v>0</v>
      </c>
      <c r="E116" s="101"/>
      <c r="F116" s="101"/>
      <c r="G116" s="101"/>
      <c r="H116" s="21">
        <f t="shared" si="4"/>
        <v>0</v>
      </c>
      <c r="I116" s="402"/>
    </row>
    <row r="117" spans="2:11" s="337" customFormat="1" ht="44.5" hidden="1" customHeight="1">
      <c r="B117" s="399">
        <v>22011000</v>
      </c>
      <c r="C117" s="367" t="s">
        <v>114</v>
      </c>
      <c r="D117" s="368">
        <f t="shared" si="6"/>
        <v>0</v>
      </c>
      <c r="E117" s="101"/>
      <c r="F117" s="101"/>
      <c r="G117" s="101"/>
      <c r="H117" s="21">
        <f t="shared" si="4"/>
        <v>0</v>
      </c>
      <c r="I117" s="402"/>
    </row>
    <row r="118" spans="2:11" ht="53.25" hidden="1" customHeight="1">
      <c r="B118" s="399">
        <v>22011100</v>
      </c>
      <c r="C118" s="367" t="s">
        <v>740</v>
      </c>
      <c r="D118" s="368">
        <f t="shared" si="6"/>
        <v>0</v>
      </c>
      <c r="E118" s="101"/>
      <c r="F118" s="101"/>
      <c r="G118" s="101"/>
      <c r="H118" s="21">
        <f t="shared" si="4"/>
        <v>0</v>
      </c>
      <c r="I118" s="346"/>
    </row>
    <row r="119" spans="2:11" ht="37.4" hidden="1" customHeight="1">
      <c r="B119" s="399">
        <v>22011800</v>
      </c>
      <c r="C119" s="367" t="s">
        <v>741</v>
      </c>
      <c r="D119" s="368">
        <f t="shared" si="6"/>
        <v>0</v>
      </c>
      <c r="E119" s="101"/>
      <c r="F119" s="101"/>
      <c r="G119" s="101"/>
      <c r="H119" s="21">
        <f t="shared" si="4"/>
        <v>0</v>
      </c>
      <c r="I119" s="346"/>
    </row>
    <row r="120" spans="2:11" ht="37.4" hidden="1" customHeight="1">
      <c r="B120" s="399">
        <v>22013200</v>
      </c>
      <c r="C120" s="367" t="s">
        <v>742</v>
      </c>
      <c r="D120" s="368">
        <f t="shared" si="6"/>
        <v>0</v>
      </c>
      <c r="E120" s="101"/>
      <c r="F120" s="101"/>
      <c r="G120" s="101"/>
      <c r="H120" s="21">
        <f t="shared" si="4"/>
        <v>0</v>
      </c>
      <c r="I120" s="346"/>
    </row>
    <row r="121" spans="2:11" ht="37.4" hidden="1" customHeight="1">
      <c r="B121" s="399">
        <v>22013300</v>
      </c>
      <c r="C121" s="367" t="s">
        <v>276</v>
      </c>
      <c r="D121" s="368">
        <f t="shared" si="6"/>
        <v>0</v>
      </c>
      <c r="E121" s="101"/>
      <c r="F121" s="101"/>
      <c r="G121" s="101"/>
      <c r="H121" s="21">
        <f t="shared" si="4"/>
        <v>0</v>
      </c>
      <c r="I121" s="346"/>
    </row>
    <row r="122" spans="2:11" ht="37.4" hidden="1" customHeight="1">
      <c r="B122" s="399">
        <v>22013400</v>
      </c>
      <c r="C122" s="367" t="s">
        <v>277</v>
      </c>
      <c r="D122" s="368">
        <f t="shared" si="6"/>
        <v>0</v>
      </c>
      <c r="E122" s="101"/>
      <c r="F122" s="101"/>
      <c r="G122" s="101"/>
      <c r="H122" s="21">
        <f t="shared" si="4"/>
        <v>0</v>
      </c>
      <c r="I122" s="346"/>
    </row>
    <row r="123" spans="2:11" s="337" customFormat="1" ht="14.25" hidden="1" customHeight="1">
      <c r="B123" s="363">
        <v>14070000</v>
      </c>
      <c r="C123" s="363" t="s">
        <v>278</v>
      </c>
      <c r="D123" s="364">
        <f>+E123</f>
        <v>0</v>
      </c>
      <c r="E123" s="186"/>
      <c r="F123" s="365" t="s">
        <v>655</v>
      </c>
      <c r="G123" s="365" t="s">
        <v>655</v>
      </c>
      <c r="H123" s="21">
        <f t="shared" si="4"/>
        <v>0</v>
      </c>
    </row>
    <row r="124" spans="2:11" s="337" customFormat="1" ht="32.15" hidden="1" customHeight="1">
      <c r="B124" s="363">
        <v>14071500</v>
      </c>
      <c r="C124" s="363" t="s">
        <v>782</v>
      </c>
      <c r="D124" s="186">
        <f>+F124</f>
        <v>0</v>
      </c>
      <c r="E124" s="365" t="s">
        <v>655</v>
      </c>
      <c r="F124" s="186"/>
      <c r="G124" s="365" t="s">
        <v>655</v>
      </c>
      <c r="H124" s="21">
        <f t="shared" si="4"/>
        <v>0</v>
      </c>
    </row>
    <row r="125" spans="2:11" hidden="1">
      <c r="B125" s="403">
        <v>16000000</v>
      </c>
      <c r="C125" s="403" t="s">
        <v>279</v>
      </c>
      <c r="D125" s="404">
        <f>+E125</f>
        <v>0</v>
      </c>
      <c r="E125" s="405">
        <f>+E126+E127+E128</f>
        <v>0</v>
      </c>
      <c r="F125" s="406" t="s">
        <v>655</v>
      </c>
      <c r="G125" s="406" t="s">
        <v>655</v>
      </c>
      <c r="H125" s="21">
        <f t="shared" si="4"/>
        <v>0</v>
      </c>
      <c r="I125" s="20">
        <v>1</v>
      </c>
      <c r="J125" s="21"/>
      <c r="K125" s="20"/>
    </row>
    <row r="126" spans="2:11" hidden="1">
      <c r="B126" s="407">
        <v>16010000</v>
      </c>
      <c r="C126" s="407" t="s">
        <v>280</v>
      </c>
      <c r="D126" s="364">
        <f>+E126</f>
        <v>0</v>
      </c>
      <c r="E126" s="406"/>
      <c r="F126" s="406" t="s">
        <v>655</v>
      </c>
      <c r="G126" s="406" t="s">
        <v>655</v>
      </c>
      <c r="H126" s="21">
        <f t="shared" si="4"/>
        <v>0</v>
      </c>
      <c r="I126" s="20">
        <v>1</v>
      </c>
      <c r="J126" s="21"/>
      <c r="K126" s="20"/>
    </row>
    <row r="127" spans="2:11" s="337" customFormat="1" hidden="1">
      <c r="B127" s="407">
        <v>16040000</v>
      </c>
      <c r="C127" s="407" t="s">
        <v>281</v>
      </c>
      <c r="D127" s="364">
        <f>+E127</f>
        <v>0</v>
      </c>
      <c r="E127" s="186"/>
      <c r="F127" s="365" t="s">
        <v>655</v>
      </c>
      <c r="G127" s="365" t="s">
        <v>655</v>
      </c>
      <c r="H127" s="21">
        <f t="shared" si="4"/>
        <v>0</v>
      </c>
    </row>
    <row r="128" spans="2:11" s="337" customFormat="1" hidden="1">
      <c r="B128" s="407">
        <v>16050000</v>
      </c>
      <c r="C128" s="407" t="s">
        <v>282</v>
      </c>
      <c r="D128" s="364">
        <f>+E128</f>
        <v>0</v>
      </c>
      <c r="E128" s="186"/>
      <c r="F128" s="365" t="s">
        <v>655</v>
      </c>
      <c r="G128" s="365" t="s">
        <v>655</v>
      </c>
      <c r="H128" s="21">
        <f t="shared" si="4"/>
        <v>0</v>
      </c>
    </row>
    <row r="129" spans="1:9" hidden="1">
      <c r="B129" s="408"/>
      <c r="C129" s="409"/>
      <c r="D129" s="410">
        <f>+E129+F129</f>
        <v>0</v>
      </c>
      <c r="E129" s="410"/>
      <c r="F129" s="410"/>
      <c r="G129" s="410"/>
      <c r="H129" s="21">
        <f t="shared" si="4"/>
        <v>0</v>
      </c>
    </row>
    <row r="130" spans="1:9" ht="36.65" hidden="1" customHeight="1">
      <c r="B130" s="411">
        <v>21010800</v>
      </c>
      <c r="C130" s="378" t="s">
        <v>283</v>
      </c>
      <c r="D130" s="379">
        <f>+E130+F130</f>
        <v>0</v>
      </c>
      <c r="E130" s="410"/>
      <c r="F130" s="379"/>
      <c r="G130" s="379">
        <f>+F130</f>
        <v>0</v>
      </c>
      <c r="H130" s="21">
        <f t="shared" si="4"/>
        <v>0</v>
      </c>
    </row>
    <row r="131" spans="1:9" ht="39" hidden="1">
      <c r="B131" s="412">
        <v>21050400</v>
      </c>
      <c r="C131" s="413" t="s">
        <v>853</v>
      </c>
      <c r="D131" s="414">
        <f>+E131+F131</f>
        <v>0</v>
      </c>
      <c r="E131" s="414"/>
      <c r="F131" s="414"/>
      <c r="G131" s="414"/>
      <c r="H131" s="21">
        <f t="shared" si="4"/>
        <v>0</v>
      </c>
    </row>
    <row r="132" spans="1:9" s="337" customFormat="1" ht="19.399999999999999" hidden="1" customHeight="1">
      <c r="B132" s="407">
        <v>21030000</v>
      </c>
      <c r="C132" s="407" t="s">
        <v>284</v>
      </c>
      <c r="D132" s="364">
        <f>+E132</f>
        <v>0</v>
      </c>
      <c r="E132" s="186"/>
      <c r="F132" s="365" t="s">
        <v>655</v>
      </c>
      <c r="G132" s="365" t="s">
        <v>655</v>
      </c>
      <c r="H132" s="21">
        <f t="shared" si="4"/>
        <v>0</v>
      </c>
    </row>
    <row r="133" spans="1:9" s="337" customFormat="1" ht="28.4" hidden="1" customHeight="1">
      <c r="B133" s="415">
        <v>21040000</v>
      </c>
      <c r="C133" s="415" t="s">
        <v>285</v>
      </c>
      <c r="D133" s="416">
        <f>+E133</f>
        <v>0</v>
      </c>
      <c r="E133" s="332"/>
      <c r="F133" s="417" t="s">
        <v>655</v>
      </c>
      <c r="G133" s="417" t="s">
        <v>655</v>
      </c>
      <c r="H133" s="21">
        <f t="shared" si="4"/>
        <v>0</v>
      </c>
    </row>
    <row r="134" spans="1:9" s="337" customFormat="1" hidden="1">
      <c r="B134" s="418">
        <v>22020000</v>
      </c>
      <c r="C134" s="418" t="s">
        <v>286</v>
      </c>
      <c r="D134" s="419">
        <f>+E12</f>
        <v>0</v>
      </c>
      <c r="E134" s="419"/>
      <c r="F134" s="420" t="s">
        <v>655</v>
      </c>
      <c r="G134" s="420" t="s">
        <v>287</v>
      </c>
      <c r="H134" s="21">
        <f t="shared" si="4"/>
        <v>0</v>
      </c>
    </row>
    <row r="135" spans="1:9" s="337" customFormat="1" ht="40.4" hidden="1" customHeight="1">
      <c r="B135" s="348">
        <v>22080000</v>
      </c>
      <c r="C135" s="349" t="s">
        <v>821</v>
      </c>
      <c r="D135" s="350">
        <f>+E135+F135</f>
        <v>0</v>
      </c>
      <c r="E135" s="350">
        <f>+E136</f>
        <v>0</v>
      </c>
      <c r="F135" s="421"/>
      <c r="G135" s="421"/>
      <c r="H135" s="21">
        <f t="shared" si="4"/>
        <v>0</v>
      </c>
      <c r="I135" s="402"/>
    </row>
    <row r="136" spans="1:9" ht="37.75" hidden="1" customHeight="1">
      <c r="B136" s="399">
        <v>22080400</v>
      </c>
      <c r="C136" s="367" t="s">
        <v>822</v>
      </c>
      <c r="D136" s="368">
        <f>+E136+F136</f>
        <v>0</v>
      </c>
      <c r="E136" s="101"/>
      <c r="F136" s="101"/>
      <c r="G136" s="101"/>
      <c r="H136" s="21">
        <f t="shared" si="4"/>
        <v>0</v>
      </c>
      <c r="I136" s="346"/>
    </row>
    <row r="137" spans="1:9" ht="37.75" hidden="1" customHeight="1">
      <c r="B137" s="21"/>
      <c r="H137" s="21">
        <f t="shared" si="4"/>
        <v>0</v>
      </c>
    </row>
    <row r="138" spans="1:9" ht="28" hidden="1">
      <c r="B138" s="348">
        <v>22120000</v>
      </c>
      <c r="C138" s="349" t="s">
        <v>823</v>
      </c>
      <c r="D138" s="350">
        <f>+E138+F138</f>
        <v>0</v>
      </c>
      <c r="E138" s="350"/>
      <c r="F138" s="101"/>
      <c r="G138" s="101"/>
      <c r="H138" s="21">
        <f t="shared" si="4"/>
        <v>0</v>
      </c>
    </row>
    <row r="139" spans="1:9" ht="78" hidden="1" customHeight="1">
      <c r="B139" s="348">
        <v>22130000</v>
      </c>
      <c r="C139" s="349" t="s">
        <v>390</v>
      </c>
      <c r="D139" s="101">
        <f>+E139+F139</f>
        <v>0</v>
      </c>
      <c r="E139" s="101"/>
      <c r="F139" s="101"/>
      <c r="G139" s="101"/>
      <c r="H139" s="21">
        <f t="shared" si="4"/>
        <v>0</v>
      </c>
      <c r="I139" s="346"/>
    </row>
    <row r="140" spans="1:9" s="337" customFormat="1" hidden="1">
      <c r="B140" s="422">
        <v>22090000</v>
      </c>
      <c r="C140" s="422" t="s">
        <v>824</v>
      </c>
      <c r="D140" s="423">
        <f>+E140</f>
        <v>0</v>
      </c>
      <c r="E140" s="423"/>
      <c r="F140" s="417" t="s">
        <v>655</v>
      </c>
      <c r="G140" s="417" t="s">
        <v>655</v>
      </c>
      <c r="H140" s="21">
        <f t="shared" si="4"/>
        <v>0</v>
      </c>
    </row>
    <row r="141" spans="1:9" s="337" customFormat="1" hidden="1">
      <c r="B141" s="424">
        <v>23000000</v>
      </c>
      <c r="C141" s="424" t="s">
        <v>825</v>
      </c>
      <c r="D141" s="425">
        <f>+E141+F141</f>
        <v>0</v>
      </c>
      <c r="E141" s="425">
        <f>+E143</f>
        <v>0</v>
      </c>
      <c r="F141" s="425"/>
      <c r="G141" s="425"/>
      <c r="H141" s="21">
        <f t="shared" si="4"/>
        <v>0</v>
      </c>
    </row>
    <row r="142" spans="1:9" s="337" customFormat="1" ht="14.25" hidden="1" customHeight="1">
      <c r="B142" s="363">
        <v>23020000</v>
      </c>
      <c r="C142" s="363" t="s">
        <v>363</v>
      </c>
      <c r="D142" s="426">
        <f>F142</f>
        <v>0</v>
      </c>
      <c r="E142" s="427" t="s">
        <v>655</v>
      </c>
      <c r="F142" s="186"/>
      <c r="G142" s="427" t="s">
        <v>655</v>
      </c>
      <c r="H142" s="21">
        <f t="shared" si="4"/>
        <v>0</v>
      </c>
    </row>
    <row r="143" spans="1:9" s="337" customFormat="1" hidden="1">
      <c r="B143" s="428">
        <v>23030000</v>
      </c>
      <c r="C143" s="428" t="s">
        <v>364</v>
      </c>
      <c r="D143" s="426">
        <f>+E143</f>
        <v>0</v>
      </c>
      <c r="E143" s="426"/>
      <c r="F143" s="427" t="s">
        <v>655</v>
      </c>
      <c r="G143" s="427" t="s">
        <v>655</v>
      </c>
      <c r="H143" s="21">
        <f t="shared" ref="H143:H205" si="7">+D143</f>
        <v>0</v>
      </c>
    </row>
    <row r="144" spans="1:9" ht="26.5" hidden="1" customHeight="1">
      <c r="A144" s="429"/>
      <c r="B144" s="348">
        <v>24000000</v>
      </c>
      <c r="C144" s="349" t="s">
        <v>365</v>
      </c>
      <c r="D144" s="350">
        <f>+E144+F144</f>
        <v>0</v>
      </c>
      <c r="E144" s="350">
        <f>+E147+E149+E152+E156+E151+E148+E145</f>
        <v>0</v>
      </c>
      <c r="F144" s="350">
        <f>F146+F153</f>
        <v>0</v>
      </c>
      <c r="G144" s="350">
        <f>+G147+G149+G152+G156+G151+G148</f>
        <v>0</v>
      </c>
      <c r="H144" s="21">
        <f t="shared" si="7"/>
        <v>0</v>
      </c>
      <c r="I144" s="346"/>
    </row>
    <row r="145" spans="1:11" s="337" customFormat="1" ht="53.5" hidden="1" customHeight="1">
      <c r="B145" s="178">
        <v>24030000</v>
      </c>
      <c r="C145" s="352" t="s">
        <v>366</v>
      </c>
      <c r="D145" s="101">
        <f>+E145</f>
        <v>0</v>
      </c>
      <c r="E145" s="101">
        <f>10000-10000</f>
        <v>0</v>
      </c>
      <c r="F145" s="365"/>
      <c r="G145" s="365"/>
      <c r="H145" s="21">
        <f t="shared" si="7"/>
        <v>0</v>
      </c>
    </row>
    <row r="146" spans="1:11" s="337" customFormat="1" ht="25.4" hidden="1" customHeight="1">
      <c r="A146" s="430"/>
      <c r="B146" s="348">
        <v>24060000</v>
      </c>
      <c r="C146" s="349" t="s">
        <v>1432</v>
      </c>
      <c r="D146" s="350">
        <f t="shared" ref="D146:D169" si="8">+E146+F146</f>
        <v>0</v>
      </c>
      <c r="E146" s="350">
        <f>+E147</f>
        <v>0</v>
      </c>
      <c r="F146" s="103">
        <f>+F154</f>
        <v>0</v>
      </c>
      <c r="G146" s="431"/>
      <c r="H146" s="21">
        <f t="shared" si="7"/>
        <v>0</v>
      </c>
      <c r="I146" s="402"/>
    </row>
    <row r="147" spans="1:11" ht="14" hidden="1">
      <c r="B147" s="399">
        <v>24060300</v>
      </c>
      <c r="C147" s="367" t="s">
        <v>1432</v>
      </c>
      <c r="D147" s="368">
        <f t="shared" si="8"/>
        <v>0</v>
      </c>
      <c r="E147" s="101"/>
      <c r="F147" s="101"/>
      <c r="G147" s="101"/>
      <c r="H147" s="21">
        <f t="shared" si="7"/>
        <v>0</v>
      </c>
      <c r="I147" s="346"/>
      <c r="J147" s="21"/>
      <c r="K147" s="20"/>
    </row>
    <row r="148" spans="1:11" ht="21.65" hidden="1" customHeight="1">
      <c r="B148" s="422">
        <v>24061600</v>
      </c>
      <c r="C148" s="422" t="s">
        <v>367</v>
      </c>
      <c r="D148" s="423">
        <f t="shared" si="8"/>
        <v>0</v>
      </c>
      <c r="E148" s="416"/>
      <c r="F148" s="416"/>
      <c r="G148" s="416"/>
      <c r="H148" s="21">
        <f t="shared" si="7"/>
        <v>0</v>
      </c>
      <c r="I148" s="20"/>
      <c r="J148" s="21"/>
      <c r="K148" s="20"/>
    </row>
    <row r="149" spans="1:11" s="337" customFormat="1" ht="17.149999999999999" hidden="1" customHeight="1">
      <c r="B149" s="422">
        <v>24110600</v>
      </c>
      <c r="C149" s="422" t="s">
        <v>368</v>
      </c>
      <c r="D149" s="419">
        <f t="shared" si="8"/>
        <v>0</v>
      </c>
      <c r="E149" s="414"/>
      <c r="F149" s="416">
        <f>20+3-23</f>
        <v>0</v>
      </c>
      <c r="G149" s="416">
        <f>+F149</f>
        <v>0</v>
      </c>
      <c r="H149" s="21">
        <f t="shared" si="7"/>
        <v>0</v>
      </c>
    </row>
    <row r="150" spans="1:11" s="337" customFormat="1" ht="19.399999999999999" hidden="1" customHeight="1">
      <c r="B150" s="363">
        <v>24110700</v>
      </c>
      <c r="C150" s="363" t="s">
        <v>369</v>
      </c>
      <c r="D150" s="186">
        <f t="shared" si="8"/>
        <v>0</v>
      </c>
      <c r="E150" s="186"/>
      <c r="F150" s="365"/>
      <c r="G150" s="365" t="s">
        <v>655</v>
      </c>
      <c r="H150" s="21">
        <f t="shared" si="7"/>
        <v>0</v>
      </c>
    </row>
    <row r="151" spans="1:11" s="337" customFormat="1" ht="32.15" hidden="1" customHeight="1">
      <c r="B151" s="363">
        <v>24060800</v>
      </c>
      <c r="C151" s="363" t="s">
        <v>370</v>
      </c>
      <c r="D151" s="426">
        <f t="shared" si="8"/>
        <v>0</v>
      </c>
      <c r="E151" s="426"/>
      <c r="F151" s="400"/>
      <c r="G151" s="365"/>
      <c r="H151" s="21">
        <f t="shared" si="7"/>
        <v>0</v>
      </c>
      <c r="I151" s="339"/>
      <c r="J151" s="339"/>
      <c r="K151" s="339"/>
    </row>
    <row r="152" spans="1:11" s="337" customFormat="1" ht="32.15" hidden="1" customHeight="1">
      <c r="A152" s="337">
        <v>24061600</v>
      </c>
      <c r="B152" s="428">
        <v>24061600</v>
      </c>
      <c r="C152" s="428" t="s">
        <v>371</v>
      </c>
      <c r="D152" s="426">
        <f t="shared" si="8"/>
        <v>0</v>
      </c>
      <c r="E152" s="426"/>
      <c r="F152" s="432"/>
      <c r="G152" s="427"/>
      <c r="H152" s="21">
        <f t="shared" si="7"/>
        <v>0</v>
      </c>
      <c r="I152" s="339"/>
      <c r="J152" s="339"/>
      <c r="K152" s="339"/>
    </row>
    <row r="153" spans="1:11" s="337" customFormat="1" ht="32.15" hidden="1" customHeight="1">
      <c r="B153" s="433">
        <v>24060800</v>
      </c>
      <c r="C153" s="428" t="s">
        <v>370</v>
      </c>
      <c r="D153" s="426">
        <f t="shared" si="8"/>
        <v>0</v>
      </c>
      <c r="E153" s="426"/>
      <c r="F153" s="432">
        <f>131363-131363</f>
        <v>0</v>
      </c>
      <c r="G153" s="427"/>
      <c r="H153" s="21">
        <f t="shared" si="7"/>
        <v>0</v>
      </c>
      <c r="I153" s="339"/>
      <c r="J153" s="339"/>
      <c r="K153" s="339"/>
    </row>
    <row r="154" spans="1:11" s="337" customFormat="1" ht="56.5" hidden="1" customHeight="1">
      <c r="A154" s="430"/>
      <c r="B154" s="399">
        <v>24062100</v>
      </c>
      <c r="C154" s="367" t="s">
        <v>1454</v>
      </c>
      <c r="D154" s="368">
        <f t="shared" si="8"/>
        <v>0</v>
      </c>
      <c r="E154" s="434"/>
      <c r="F154" s="435"/>
      <c r="G154" s="436"/>
      <c r="H154" s="21">
        <f t="shared" si="7"/>
        <v>0</v>
      </c>
      <c r="I154" s="402"/>
      <c r="J154" s="339"/>
      <c r="K154" s="339"/>
    </row>
    <row r="155" spans="1:11" s="337" customFormat="1" ht="21.65" hidden="1" customHeight="1">
      <c r="B155" s="437">
        <v>24110000</v>
      </c>
      <c r="C155" s="370" t="s">
        <v>1455</v>
      </c>
      <c r="D155" s="371">
        <f t="shared" si="8"/>
        <v>0</v>
      </c>
      <c r="E155" s="371"/>
      <c r="F155" s="438">
        <f>+F156</f>
        <v>0</v>
      </c>
      <c r="G155" s="438">
        <f>+F155</f>
        <v>0</v>
      </c>
      <c r="H155" s="21">
        <f t="shared" si="7"/>
        <v>0</v>
      </c>
      <c r="I155" s="339"/>
      <c r="J155" s="339"/>
      <c r="K155" s="339"/>
    </row>
    <row r="156" spans="1:11" s="337" customFormat="1" ht="28" hidden="1">
      <c r="B156" s="439">
        <v>24110600</v>
      </c>
      <c r="C156" s="440" t="s">
        <v>457</v>
      </c>
      <c r="D156" s="441">
        <f t="shared" si="8"/>
        <v>0</v>
      </c>
      <c r="E156" s="441"/>
      <c r="F156" s="442"/>
      <c r="G156" s="442">
        <f>+F156</f>
        <v>0</v>
      </c>
      <c r="H156" s="21">
        <f t="shared" si="7"/>
        <v>0</v>
      </c>
    </row>
    <row r="157" spans="1:11" ht="25.4" hidden="1" customHeight="1">
      <c r="A157" s="443"/>
      <c r="B157" s="348">
        <v>25000000</v>
      </c>
      <c r="C157" s="349" t="s">
        <v>664</v>
      </c>
      <c r="D157" s="350">
        <f t="shared" si="8"/>
        <v>0</v>
      </c>
      <c r="E157" s="350"/>
      <c r="F157" s="350">
        <f>+F158+F163</f>
        <v>0</v>
      </c>
      <c r="G157" s="350"/>
      <c r="H157" s="21">
        <f t="shared" si="7"/>
        <v>0</v>
      </c>
      <c r="I157" s="346"/>
    </row>
    <row r="158" spans="1:11" ht="36.65" hidden="1" customHeight="1">
      <c r="A158" s="443"/>
      <c r="B158" s="348">
        <v>25010000</v>
      </c>
      <c r="C158" s="349" t="s">
        <v>665</v>
      </c>
      <c r="D158" s="350">
        <f t="shared" si="8"/>
        <v>0</v>
      </c>
      <c r="E158" s="350"/>
      <c r="F158" s="350">
        <f>+F159+F160+F161+F162</f>
        <v>0</v>
      </c>
      <c r="G158" s="350"/>
      <c r="H158" s="21">
        <f t="shared" si="7"/>
        <v>0</v>
      </c>
      <c r="I158" s="346"/>
    </row>
    <row r="159" spans="1:11" ht="33" hidden="1" customHeight="1">
      <c r="A159" s="443"/>
      <c r="B159" s="178">
        <v>25010100</v>
      </c>
      <c r="C159" s="352" t="s">
        <v>666</v>
      </c>
      <c r="D159" s="101">
        <f t="shared" si="8"/>
        <v>0</v>
      </c>
      <c r="E159" s="350"/>
      <c r="F159" s="444"/>
      <c r="G159" s="350"/>
      <c r="H159" s="21">
        <f t="shared" si="7"/>
        <v>0</v>
      </c>
      <c r="I159" s="445"/>
    </row>
    <row r="160" spans="1:11" ht="33" hidden="1" customHeight="1">
      <c r="A160" s="443"/>
      <c r="B160" s="178">
        <v>25010200</v>
      </c>
      <c r="C160" s="352" t="s">
        <v>1460</v>
      </c>
      <c r="D160" s="101">
        <f t="shared" si="8"/>
        <v>0</v>
      </c>
      <c r="E160" s="350"/>
      <c r="F160" s="101"/>
      <c r="G160" s="350"/>
      <c r="H160" s="21">
        <f t="shared" si="7"/>
        <v>0</v>
      </c>
      <c r="I160" s="346"/>
    </row>
    <row r="161" spans="1:10" ht="56.25" hidden="1" customHeight="1">
      <c r="A161" s="443"/>
      <c r="B161" s="178">
        <v>25010300</v>
      </c>
      <c r="C161" s="352" t="s">
        <v>879</v>
      </c>
      <c r="D161" s="101">
        <f t="shared" si="8"/>
        <v>0</v>
      </c>
      <c r="E161" s="350"/>
      <c r="F161" s="101"/>
      <c r="G161" s="350"/>
      <c r="H161" s="21">
        <f t="shared" si="7"/>
        <v>0</v>
      </c>
      <c r="I161" s="346"/>
    </row>
    <row r="162" spans="1:10" ht="37.75" hidden="1" customHeight="1">
      <c r="A162" s="443"/>
      <c r="B162" s="178">
        <v>25010400</v>
      </c>
      <c r="C162" s="352" t="s">
        <v>252</v>
      </c>
      <c r="D162" s="101">
        <f t="shared" si="8"/>
        <v>0</v>
      </c>
      <c r="E162" s="350"/>
      <c r="F162" s="101"/>
      <c r="G162" s="350"/>
      <c r="H162" s="21">
        <f t="shared" si="7"/>
        <v>0</v>
      </c>
      <c r="I162" s="346"/>
    </row>
    <row r="163" spans="1:10" ht="26.5" hidden="1" customHeight="1">
      <c r="A163" s="443"/>
      <c r="B163" s="348">
        <v>25020000</v>
      </c>
      <c r="C163" s="349" t="s">
        <v>253</v>
      </c>
      <c r="D163" s="350">
        <f t="shared" si="8"/>
        <v>0</v>
      </c>
      <c r="E163" s="350"/>
      <c r="F163" s="350">
        <f>+F164+F165</f>
        <v>0</v>
      </c>
      <c r="G163" s="350"/>
      <c r="H163" s="21">
        <f t="shared" si="7"/>
        <v>0</v>
      </c>
      <c r="I163" s="346"/>
    </row>
    <row r="164" spans="1:10" ht="30" hidden="1" customHeight="1">
      <c r="A164" s="443"/>
      <c r="B164" s="178">
        <v>25020100</v>
      </c>
      <c r="C164" s="352" t="s">
        <v>254</v>
      </c>
      <c r="D164" s="101">
        <f t="shared" si="8"/>
        <v>0</v>
      </c>
      <c r="E164" s="350"/>
      <c r="F164" s="101"/>
      <c r="G164" s="350"/>
      <c r="H164" s="21">
        <f t="shared" si="7"/>
        <v>0</v>
      </c>
      <c r="I164" s="346"/>
    </row>
    <row r="165" spans="1:10" ht="90" hidden="1" customHeight="1">
      <c r="A165" s="443"/>
      <c r="B165" s="178">
        <v>25020200</v>
      </c>
      <c r="C165" s="352" t="s">
        <v>391</v>
      </c>
      <c r="D165" s="101">
        <f t="shared" si="8"/>
        <v>0</v>
      </c>
      <c r="E165" s="350"/>
      <c r="F165" s="101"/>
      <c r="G165" s="350"/>
      <c r="H165" s="21">
        <f t="shared" si="7"/>
        <v>0</v>
      </c>
      <c r="I165" s="346"/>
    </row>
    <row r="166" spans="1:10" ht="25.4" hidden="1" customHeight="1">
      <c r="B166" s="446" t="s">
        <v>1073</v>
      </c>
      <c r="C166" s="447" t="s">
        <v>1074</v>
      </c>
      <c r="D166" s="448">
        <f t="shared" si="8"/>
        <v>0</v>
      </c>
      <c r="E166" s="350">
        <f>+E167</f>
        <v>0</v>
      </c>
      <c r="F166" s="350">
        <f>+F167</f>
        <v>0</v>
      </c>
      <c r="G166" s="350">
        <f>G167</f>
        <v>0</v>
      </c>
      <c r="H166" s="21">
        <f t="shared" si="7"/>
        <v>0</v>
      </c>
      <c r="I166" s="346"/>
    </row>
    <row r="167" spans="1:10" ht="24" hidden="1" customHeight="1">
      <c r="B167" s="449" t="s">
        <v>1075</v>
      </c>
      <c r="C167" s="349" t="s">
        <v>1076</v>
      </c>
      <c r="D167" s="350">
        <f t="shared" si="8"/>
        <v>0</v>
      </c>
      <c r="E167" s="350">
        <f>+E169+E168</f>
        <v>0</v>
      </c>
      <c r="F167" s="350">
        <f>+F169+F168</f>
        <v>0</v>
      </c>
      <c r="G167" s="350">
        <f>G169</f>
        <v>0</v>
      </c>
      <c r="H167" s="21">
        <f t="shared" si="7"/>
        <v>0</v>
      </c>
      <c r="I167" s="346"/>
    </row>
    <row r="168" spans="1:10" ht="48" hidden="1" customHeight="1">
      <c r="B168" s="450">
        <v>31020000</v>
      </c>
      <c r="C168" s="349" t="s">
        <v>1077</v>
      </c>
      <c r="D168" s="101">
        <f t="shared" si="8"/>
        <v>0</v>
      </c>
      <c r="E168" s="101"/>
      <c r="F168" s="350"/>
      <c r="G168" s="350"/>
      <c r="H168" s="21">
        <f t="shared" si="7"/>
        <v>0</v>
      </c>
    </row>
    <row r="169" spans="1:10" ht="45" hidden="1" customHeight="1">
      <c r="B169" s="450">
        <v>31030000</v>
      </c>
      <c r="C169" s="352" t="s">
        <v>1078</v>
      </c>
      <c r="D169" s="101">
        <f t="shared" si="8"/>
        <v>0</v>
      </c>
      <c r="E169" s="101"/>
      <c r="F169" s="101"/>
      <c r="G169" s="101">
        <f>+F169</f>
        <v>0</v>
      </c>
      <c r="H169" s="21">
        <f t="shared" si="7"/>
        <v>0</v>
      </c>
      <c r="I169" s="346"/>
    </row>
    <row r="170" spans="1:10" s="337" customFormat="1" ht="14.25" hidden="1" customHeight="1">
      <c r="B170" s="451">
        <v>33000000</v>
      </c>
      <c r="C170" s="451" t="s">
        <v>1079</v>
      </c>
      <c r="D170" s="452">
        <f>F170</f>
        <v>0</v>
      </c>
      <c r="E170" s="417" t="s">
        <v>655</v>
      </c>
      <c r="F170" s="423"/>
      <c r="G170" s="423"/>
      <c r="H170" s="21">
        <f t="shared" si="7"/>
        <v>0</v>
      </c>
    </row>
    <row r="171" spans="1:10" s="337" customFormat="1" hidden="1">
      <c r="B171" s="453">
        <v>33010000</v>
      </c>
      <c r="C171" s="453" t="s">
        <v>1080</v>
      </c>
      <c r="D171" s="454">
        <f>F171</f>
        <v>0</v>
      </c>
      <c r="E171" s="427" t="s">
        <v>655</v>
      </c>
      <c r="F171" s="426"/>
      <c r="G171" s="426"/>
      <c r="H171" s="21">
        <f t="shared" si="7"/>
        <v>0</v>
      </c>
    </row>
    <row r="172" spans="1:10" ht="14" hidden="1">
      <c r="B172" s="348">
        <v>50000000</v>
      </c>
      <c r="C172" s="349" t="s">
        <v>1081</v>
      </c>
      <c r="D172" s="350">
        <f t="shared" ref="D172:D180" si="9">+E172+F172</f>
        <v>0</v>
      </c>
      <c r="E172" s="350"/>
      <c r="F172" s="350">
        <f>+F173+F177+F178</f>
        <v>0</v>
      </c>
      <c r="G172" s="350"/>
      <c r="H172" s="21">
        <f t="shared" si="7"/>
        <v>0</v>
      </c>
      <c r="I172" s="49">
        <v>1</v>
      </c>
    </row>
    <row r="173" spans="1:10" ht="14" hidden="1">
      <c r="B173" s="179">
        <v>50080000</v>
      </c>
      <c r="C173" s="352" t="s">
        <v>1082</v>
      </c>
      <c r="D173" s="101">
        <f t="shared" si="9"/>
        <v>0</v>
      </c>
      <c r="E173" s="101"/>
      <c r="F173" s="101"/>
      <c r="G173" s="101"/>
      <c r="H173" s="21">
        <f t="shared" si="7"/>
        <v>0</v>
      </c>
      <c r="I173" s="49">
        <v>1</v>
      </c>
      <c r="J173" s="455">
        <f>5000-F173</f>
        <v>5000</v>
      </c>
    </row>
    <row r="174" spans="1:10" ht="28" hidden="1">
      <c r="B174" s="179">
        <v>50080100</v>
      </c>
      <c r="C174" s="352" t="s">
        <v>1083</v>
      </c>
      <c r="D174" s="101">
        <f t="shared" si="9"/>
        <v>0</v>
      </c>
      <c r="E174" s="101"/>
      <c r="F174" s="101"/>
      <c r="G174" s="101"/>
      <c r="H174" s="21">
        <f t="shared" si="7"/>
        <v>0</v>
      </c>
      <c r="J174" s="455"/>
    </row>
    <row r="175" spans="1:10" ht="28" hidden="1">
      <c r="B175" s="179">
        <v>50080200</v>
      </c>
      <c r="C175" s="352" t="s">
        <v>1084</v>
      </c>
      <c r="D175" s="101">
        <f t="shared" si="9"/>
        <v>0</v>
      </c>
      <c r="E175" s="101"/>
      <c r="F175" s="101"/>
      <c r="G175" s="101"/>
      <c r="H175" s="21">
        <f t="shared" si="7"/>
        <v>0</v>
      </c>
      <c r="J175" s="455"/>
    </row>
    <row r="176" spans="1:10" ht="28" hidden="1">
      <c r="B176" s="179">
        <v>50080300</v>
      </c>
      <c r="C176" s="352" t="s">
        <v>630</v>
      </c>
      <c r="D176" s="101">
        <f t="shared" si="9"/>
        <v>0</v>
      </c>
      <c r="E176" s="101"/>
      <c r="F176" s="101"/>
      <c r="G176" s="101"/>
      <c r="H176" s="21">
        <f t="shared" si="7"/>
        <v>0</v>
      </c>
      <c r="J176" s="455"/>
    </row>
    <row r="177" spans="2:11" s="3" customFormat="1" hidden="1">
      <c r="B177" s="456">
        <v>50110000</v>
      </c>
      <c r="C177" s="456" t="s">
        <v>631</v>
      </c>
      <c r="D177" s="324">
        <f t="shared" si="9"/>
        <v>0</v>
      </c>
      <c r="E177" s="457"/>
      <c r="F177" s="458"/>
      <c r="G177" s="457"/>
      <c r="H177" s="21">
        <f t="shared" si="7"/>
        <v>0</v>
      </c>
      <c r="I177" s="3">
        <v>1</v>
      </c>
    </row>
    <row r="178" spans="2:11" s="337" customFormat="1" ht="71.25" hidden="1" customHeight="1">
      <c r="B178" s="363">
        <v>24060300</v>
      </c>
      <c r="C178" s="363" t="s">
        <v>632</v>
      </c>
      <c r="D178" s="186">
        <f t="shared" si="9"/>
        <v>0</v>
      </c>
      <c r="E178" s="401"/>
      <c r="F178" s="400"/>
      <c r="G178" s="401"/>
      <c r="H178" s="21">
        <f t="shared" si="7"/>
        <v>0</v>
      </c>
    </row>
    <row r="179" spans="2:11" s="337" customFormat="1" ht="51" hidden="1" customHeight="1">
      <c r="B179" s="178">
        <v>21010300</v>
      </c>
      <c r="C179" s="428" t="s">
        <v>82</v>
      </c>
      <c r="D179" s="426">
        <f t="shared" si="9"/>
        <v>0</v>
      </c>
      <c r="E179" s="459"/>
      <c r="F179" s="432"/>
      <c r="G179" s="459"/>
      <c r="H179" s="21">
        <f t="shared" si="7"/>
        <v>0</v>
      </c>
    </row>
    <row r="180" spans="2:11" s="337" customFormat="1" ht="41.5" hidden="1" customHeight="1">
      <c r="B180" s="428"/>
      <c r="C180" s="428" t="s">
        <v>633</v>
      </c>
      <c r="D180" s="426">
        <f t="shared" si="9"/>
        <v>0</v>
      </c>
      <c r="E180" s="459"/>
      <c r="F180" s="432"/>
      <c r="G180" s="459"/>
      <c r="H180" s="21">
        <f t="shared" si="7"/>
        <v>0</v>
      </c>
    </row>
    <row r="181" spans="2:11" s="337" customFormat="1" ht="51" hidden="1" customHeight="1">
      <c r="B181" s="428"/>
      <c r="C181" s="428" t="s">
        <v>634</v>
      </c>
      <c r="D181" s="426"/>
      <c r="E181" s="459"/>
      <c r="F181" s="432" t="s">
        <v>635</v>
      </c>
      <c r="G181" s="459"/>
      <c r="H181" s="21">
        <f t="shared" si="7"/>
        <v>0</v>
      </c>
    </row>
    <row r="182" spans="2:11" ht="21.65" hidden="1" customHeight="1">
      <c r="B182" s="178"/>
      <c r="C182" s="349" t="s">
        <v>636</v>
      </c>
      <c r="D182" s="350">
        <f>+E182+F182</f>
        <v>0</v>
      </c>
      <c r="E182" s="350">
        <f>+E15+E166+E172+E179+E99</f>
        <v>0</v>
      </c>
      <c r="F182" s="350">
        <f>F15+F99+F166</f>
        <v>0</v>
      </c>
      <c r="G182" s="350">
        <f>G15+G99+G166+G104</f>
        <v>0</v>
      </c>
      <c r="H182" s="305">
        <f t="shared" si="7"/>
        <v>0</v>
      </c>
      <c r="I182" s="460"/>
    </row>
    <row r="183" spans="2:11" ht="29.5" customHeight="1">
      <c r="B183" s="348">
        <v>40000000</v>
      </c>
      <c r="C183" s="349" t="s">
        <v>637</v>
      </c>
      <c r="D183" s="350">
        <f>+E183+F183</f>
        <v>163764800</v>
      </c>
      <c r="E183" s="350">
        <f>+E184+E285</f>
        <v>0</v>
      </c>
      <c r="F183" s="350">
        <f>+F184+F285</f>
        <v>163764800</v>
      </c>
      <c r="G183" s="350">
        <f>+G184+G285</f>
        <v>0</v>
      </c>
      <c r="H183" s="305">
        <f t="shared" si="7"/>
        <v>163764800</v>
      </c>
      <c r="I183" s="305"/>
    </row>
    <row r="184" spans="2:11" ht="29.5" customHeight="1">
      <c r="B184" s="348">
        <v>41000000</v>
      </c>
      <c r="C184" s="349" t="s">
        <v>638</v>
      </c>
      <c r="D184" s="350">
        <f>D186+D277</f>
        <v>163764800</v>
      </c>
      <c r="E184" s="350">
        <f>E186+E277</f>
        <v>0</v>
      </c>
      <c r="F184" s="350">
        <f>F186+F277</f>
        <v>163764800</v>
      </c>
      <c r="G184" s="350">
        <f>G186+G277</f>
        <v>0</v>
      </c>
      <c r="H184" s="305">
        <f t="shared" si="7"/>
        <v>163764800</v>
      </c>
      <c r="I184" s="305"/>
    </row>
    <row r="185" spans="2:11" s="337" customFormat="1" hidden="1">
      <c r="B185" s="418">
        <v>41010000</v>
      </c>
      <c r="C185" s="418" t="s">
        <v>239</v>
      </c>
      <c r="D185" s="419">
        <f>+E185</f>
        <v>0</v>
      </c>
      <c r="E185" s="419"/>
      <c r="F185" s="420" t="s">
        <v>655</v>
      </c>
      <c r="G185" s="420" t="s">
        <v>655</v>
      </c>
      <c r="H185" s="21">
        <f t="shared" si="7"/>
        <v>0</v>
      </c>
    </row>
    <row r="186" spans="2:11" ht="32.5" hidden="1" customHeight="1">
      <c r="B186" s="348">
        <v>41020000</v>
      </c>
      <c r="C186" s="349" t="s">
        <v>240</v>
      </c>
      <c r="D186" s="350">
        <f t="shared" ref="D186:D198" si="10">+E186+F186</f>
        <v>0</v>
      </c>
      <c r="E186" s="350">
        <f>+E187+E189+E192+E191+E188+E190+E194+E195+E196+E197+E193+E198</f>
        <v>0</v>
      </c>
      <c r="F186" s="350">
        <f>+F187+F189+F192+F191+F188+F190+F194+F195+F196+F197+F193</f>
        <v>0</v>
      </c>
      <c r="G186" s="350">
        <f>+G187+G189+G192+G191+G188+G190+G194+G195+G196+G197+G193</f>
        <v>0</v>
      </c>
      <c r="H186" s="305">
        <f t="shared" si="7"/>
        <v>0</v>
      </c>
      <c r="I186" s="346"/>
    </row>
    <row r="187" spans="2:11" ht="32.25" hidden="1" customHeight="1">
      <c r="B187" s="178">
        <v>41020100</v>
      </c>
      <c r="C187" s="352" t="s">
        <v>241</v>
      </c>
      <c r="D187" s="101">
        <f t="shared" si="10"/>
        <v>0</v>
      </c>
      <c r="E187" s="461"/>
      <c r="F187" s="101"/>
      <c r="G187" s="101"/>
      <c r="H187" s="21">
        <f t="shared" si="7"/>
        <v>0</v>
      </c>
      <c r="I187" s="346"/>
    </row>
    <row r="188" spans="2:11" ht="48.65" hidden="1" customHeight="1">
      <c r="B188" s="413"/>
      <c r="C188" s="413" t="s">
        <v>1386</v>
      </c>
      <c r="D188" s="414">
        <f t="shared" si="10"/>
        <v>0</v>
      </c>
      <c r="E188" s="414"/>
      <c r="F188" s="414"/>
      <c r="G188" s="414"/>
      <c r="H188" s="21">
        <f t="shared" si="7"/>
        <v>0</v>
      </c>
    </row>
    <row r="189" spans="2:11" ht="16.899999999999999" hidden="1" customHeight="1">
      <c r="B189" s="178">
        <v>41020600</v>
      </c>
      <c r="C189" s="462" t="s">
        <v>1387</v>
      </c>
      <c r="D189" s="463">
        <f t="shared" si="10"/>
        <v>0</v>
      </c>
      <c r="E189" s="101"/>
      <c r="F189" s="101"/>
      <c r="G189" s="101"/>
      <c r="H189" s="21">
        <f t="shared" si="7"/>
        <v>0</v>
      </c>
      <c r="I189" s="166">
        <v>3689.5</v>
      </c>
      <c r="J189" s="166">
        <v>660</v>
      </c>
      <c r="K189" s="166">
        <v>8380.6</v>
      </c>
    </row>
    <row r="190" spans="2:11" ht="57.75" hidden="1" customHeight="1">
      <c r="B190" s="178">
        <v>41020200</v>
      </c>
      <c r="C190" s="393" t="s">
        <v>1388</v>
      </c>
      <c r="D190" s="394">
        <f t="shared" si="10"/>
        <v>0</v>
      </c>
      <c r="E190" s="101"/>
      <c r="F190" s="353"/>
      <c r="G190" s="353"/>
      <c r="H190" s="21">
        <f t="shared" si="7"/>
        <v>0</v>
      </c>
      <c r="I190" s="346"/>
      <c r="J190" s="166"/>
      <c r="K190" s="166"/>
    </row>
    <row r="191" spans="2:11" ht="94.4" hidden="1" customHeight="1">
      <c r="B191" s="359">
        <v>41021400</v>
      </c>
      <c r="C191" s="683" t="s">
        <v>770</v>
      </c>
      <c r="D191" s="394">
        <f t="shared" si="10"/>
        <v>0</v>
      </c>
      <c r="E191" s="101"/>
      <c r="F191" s="416"/>
      <c r="G191" s="416"/>
      <c r="H191" s="305">
        <f t="shared" si="7"/>
        <v>0</v>
      </c>
      <c r="I191" s="166"/>
      <c r="J191" s="166"/>
      <c r="K191" s="166"/>
    </row>
    <row r="192" spans="2:11" ht="58.4" hidden="1" customHeight="1">
      <c r="B192" s="359">
        <v>41021700</v>
      </c>
      <c r="C192" s="464" t="s">
        <v>395</v>
      </c>
      <c r="D192" s="394">
        <f t="shared" si="10"/>
        <v>0</v>
      </c>
      <c r="E192" s="101"/>
      <c r="F192" s="465"/>
      <c r="G192" s="465"/>
      <c r="H192" s="21">
        <f t="shared" si="7"/>
        <v>0</v>
      </c>
      <c r="I192" s="20"/>
      <c r="J192" s="21"/>
      <c r="K192" s="20"/>
    </row>
    <row r="193" spans="2:11" ht="63" hidden="1" customHeight="1">
      <c r="B193" s="359">
        <v>41021100</v>
      </c>
      <c r="C193" s="466" t="s">
        <v>881</v>
      </c>
      <c r="D193" s="394">
        <f t="shared" si="10"/>
        <v>0</v>
      </c>
      <c r="E193" s="101"/>
      <c r="F193" s="465"/>
      <c r="G193" s="465"/>
      <c r="H193" s="21">
        <f t="shared" si="7"/>
        <v>0</v>
      </c>
      <c r="I193" s="20"/>
      <c r="J193" s="21"/>
      <c r="K193" s="20"/>
    </row>
    <row r="194" spans="2:11" ht="58.4" hidden="1" customHeight="1">
      <c r="B194" s="178">
        <v>41021200</v>
      </c>
      <c r="C194" s="462" t="s">
        <v>882</v>
      </c>
      <c r="D194" s="467">
        <f t="shared" si="10"/>
        <v>0</v>
      </c>
      <c r="E194" s="101"/>
      <c r="F194" s="101"/>
      <c r="G194" s="101"/>
      <c r="H194" s="21">
        <f t="shared" si="7"/>
        <v>0</v>
      </c>
      <c r="I194" s="20"/>
      <c r="J194" s="21"/>
      <c r="K194" s="20"/>
    </row>
    <row r="195" spans="2:11" ht="58.4" hidden="1" customHeight="1">
      <c r="B195" s="178">
        <v>41021800</v>
      </c>
      <c r="C195" s="462" t="s">
        <v>883</v>
      </c>
      <c r="D195" s="467">
        <f t="shared" si="10"/>
        <v>0</v>
      </c>
      <c r="E195" s="101"/>
      <c r="F195" s="101"/>
      <c r="G195" s="101"/>
      <c r="H195" s="21">
        <f t="shared" si="7"/>
        <v>0</v>
      </c>
      <c r="I195" s="20"/>
      <c r="J195" s="21"/>
      <c r="K195" s="20"/>
    </row>
    <row r="196" spans="2:11" ht="58.4" hidden="1" customHeight="1">
      <c r="B196" s="178">
        <v>41021900</v>
      </c>
      <c r="C196" s="462" t="s">
        <v>884</v>
      </c>
      <c r="D196" s="467">
        <f t="shared" si="10"/>
        <v>0</v>
      </c>
      <c r="E196" s="101"/>
      <c r="F196" s="101"/>
      <c r="G196" s="101"/>
      <c r="H196" s="21">
        <f t="shared" si="7"/>
        <v>0</v>
      </c>
      <c r="I196" s="20"/>
      <c r="J196" s="21"/>
      <c r="K196" s="20"/>
    </row>
    <row r="197" spans="2:11" ht="58.4" hidden="1" customHeight="1">
      <c r="B197" s="336">
        <v>41021300</v>
      </c>
      <c r="C197" s="468" t="s">
        <v>885</v>
      </c>
      <c r="D197" s="469">
        <f t="shared" si="10"/>
        <v>0</v>
      </c>
      <c r="E197" s="330"/>
      <c r="F197" s="330"/>
      <c r="G197" s="330"/>
      <c r="H197" s="21">
        <f t="shared" si="7"/>
        <v>0</v>
      </c>
      <c r="I197" s="20"/>
      <c r="J197" s="21"/>
      <c r="K197" s="20"/>
    </row>
    <row r="198" spans="2:11" ht="84" hidden="1" customHeight="1">
      <c r="B198" s="178">
        <v>41021100</v>
      </c>
      <c r="C198" s="470" t="s">
        <v>784</v>
      </c>
      <c r="D198" s="471">
        <f t="shared" si="10"/>
        <v>0</v>
      </c>
      <c r="E198" s="101"/>
      <c r="F198" s="101"/>
      <c r="G198" s="330"/>
      <c r="H198" s="21">
        <f t="shared" si="7"/>
        <v>0</v>
      </c>
      <c r="I198" s="20"/>
      <c r="J198" s="21"/>
      <c r="K198" s="20"/>
    </row>
    <row r="199" spans="2:11" ht="18" hidden="1" customHeight="1">
      <c r="B199" s="413">
        <v>41030100</v>
      </c>
      <c r="C199" s="413" t="s">
        <v>886</v>
      </c>
      <c r="D199" s="414">
        <f t="shared" ref="D199:D231" si="11">+E199+F199</f>
        <v>0</v>
      </c>
      <c r="E199" s="414"/>
      <c r="F199" s="472"/>
      <c r="G199" s="472"/>
      <c r="H199" s="21">
        <f t="shared" si="7"/>
        <v>0</v>
      </c>
      <c r="I199" s="473"/>
      <c r="J199" s="455"/>
    </row>
    <row r="200" spans="2:11" ht="50.15" hidden="1" customHeight="1">
      <c r="B200" s="178">
        <v>41030300</v>
      </c>
      <c r="C200" s="474" t="s">
        <v>887</v>
      </c>
      <c r="D200" s="104">
        <f t="shared" si="11"/>
        <v>0</v>
      </c>
      <c r="E200" s="104"/>
      <c r="F200" s="475"/>
      <c r="G200" s="475"/>
      <c r="H200" s="21">
        <f t="shared" si="7"/>
        <v>0</v>
      </c>
      <c r="I200" s="20">
        <v>1</v>
      </c>
      <c r="J200" s="21">
        <v>282193.7</v>
      </c>
      <c r="K200" s="20">
        <f>+J200-H200</f>
        <v>282193.7</v>
      </c>
    </row>
    <row r="201" spans="2:11" ht="23.5" hidden="1" customHeight="1">
      <c r="B201" s="178">
        <v>41030400</v>
      </c>
      <c r="C201" s="476" t="s">
        <v>888</v>
      </c>
      <c r="D201" s="104">
        <f t="shared" si="11"/>
        <v>0</v>
      </c>
      <c r="E201" s="406"/>
      <c r="F201" s="101"/>
      <c r="G201" s="101">
        <f>+F201</f>
        <v>0</v>
      </c>
      <c r="H201" s="21">
        <f t="shared" si="7"/>
        <v>0</v>
      </c>
      <c r="I201" s="20"/>
      <c r="J201" s="21"/>
      <c r="K201" s="20"/>
    </row>
    <row r="202" spans="2:11" ht="166.5" hidden="1" customHeight="1">
      <c r="B202" s="178">
        <v>41030600</v>
      </c>
      <c r="C202" s="476" t="s">
        <v>690</v>
      </c>
      <c r="D202" s="104">
        <f t="shared" si="11"/>
        <v>0</v>
      </c>
      <c r="E202" s="101"/>
      <c r="F202" s="101"/>
      <c r="G202" s="101"/>
      <c r="H202" s="21">
        <f t="shared" si="7"/>
        <v>0</v>
      </c>
      <c r="I202" s="455">
        <f>+E202+E205+E217+E214</f>
        <v>0</v>
      </c>
      <c r="J202" s="455">
        <f>+I202-1900</f>
        <v>-1900</v>
      </c>
    </row>
    <row r="203" spans="2:11" ht="52" hidden="1">
      <c r="B203" s="385">
        <v>41030700</v>
      </c>
      <c r="C203" s="477" t="s">
        <v>889</v>
      </c>
      <c r="D203" s="380">
        <f t="shared" si="11"/>
        <v>0</v>
      </c>
      <c r="E203" s="380"/>
      <c r="F203" s="380"/>
      <c r="G203" s="380"/>
      <c r="H203" s="21">
        <f t="shared" si="7"/>
        <v>0</v>
      </c>
      <c r="I203" s="455"/>
      <c r="J203" s="455"/>
    </row>
    <row r="204" spans="2:11" ht="93" hidden="1" customHeight="1">
      <c r="B204" s="385"/>
      <c r="C204" s="476" t="s">
        <v>207</v>
      </c>
      <c r="D204" s="104">
        <f t="shared" si="11"/>
        <v>0</v>
      </c>
      <c r="E204" s="101"/>
      <c r="F204" s="380"/>
      <c r="G204" s="380"/>
      <c r="H204" s="21">
        <f t="shared" si="7"/>
        <v>0</v>
      </c>
      <c r="I204" s="455"/>
      <c r="J204" s="455"/>
    </row>
    <row r="205" spans="2:11" ht="162.75" hidden="1" customHeight="1">
      <c r="B205" s="178">
        <v>41030800</v>
      </c>
      <c r="C205" s="476" t="s">
        <v>819</v>
      </c>
      <c r="D205" s="104">
        <f t="shared" si="11"/>
        <v>0</v>
      </c>
      <c r="E205" s="101"/>
      <c r="F205" s="101"/>
      <c r="G205" s="101"/>
      <c r="H205" s="21">
        <f t="shared" si="7"/>
        <v>0</v>
      </c>
    </row>
    <row r="206" spans="2:11" ht="81" hidden="1" customHeight="1">
      <c r="B206" s="178">
        <v>41030900</v>
      </c>
      <c r="C206" s="352" t="s">
        <v>271</v>
      </c>
      <c r="D206" s="101">
        <f t="shared" si="11"/>
        <v>0</v>
      </c>
      <c r="E206" s="101"/>
      <c r="F206" s="101"/>
      <c r="G206" s="101"/>
      <c r="H206" s="21">
        <f t="shared" ref="H206:H270" si="12">+D206</f>
        <v>0</v>
      </c>
    </row>
    <row r="207" spans="2:11" ht="51" hidden="1" customHeight="1">
      <c r="B207" s="178">
        <v>41031000</v>
      </c>
      <c r="C207" s="476" t="s">
        <v>794</v>
      </c>
      <c r="D207" s="104">
        <f t="shared" si="11"/>
        <v>0</v>
      </c>
      <c r="E207" s="101"/>
      <c r="F207" s="101"/>
      <c r="G207" s="101"/>
      <c r="H207" s="21">
        <f t="shared" si="12"/>
        <v>0</v>
      </c>
    </row>
    <row r="208" spans="2:11" ht="56" hidden="1">
      <c r="B208" s="178">
        <v>41031300</v>
      </c>
      <c r="C208" s="476" t="s">
        <v>785</v>
      </c>
      <c r="D208" s="478">
        <f t="shared" si="11"/>
        <v>0</v>
      </c>
      <c r="E208" s="101"/>
      <c r="F208" s="101"/>
      <c r="G208" s="101"/>
      <c r="H208" s="21">
        <f t="shared" si="12"/>
        <v>0</v>
      </c>
    </row>
    <row r="209" spans="2:11" ht="69" hidden="1" customHeight="1">
      <c r="B209" s="359">
        <v>41032300</v>
      </c>
      <c r="C209" s="479" t="s">
        <v>786</v>
      </c>
      <c r="D209" s="332">
        <f t="shared" si="11"/>
        <v>0</v>
      </c>
      <c r="E209" s="371"/>
      <c r="F209" s="332"/>
      <c r="G209" s="332"/>
      <c r="H209" s="21">
        <f t="shared" si="12"/>
        <v>0</v>
      </c>
    </row>
    <row r="210" spans="2:11" ht="63.75" hidden="1" customHeight="1">
      <c r="B210" s="359">
        <v>41032900</v>
      </c>
      <c r="C210" s="479" t="s">
        <v>318</v>
      </c>
      <c r="D210" s="332">
        <f>+E210+F210</f>
        <v>0</v>
      </c>
      <c r="E210" s="371"/>
      <c r="F210" s="332"/>
      <c r="G210" s="332"/>
      <c r="H210" s="305">
        <f>+D210</f>
        <v>0</v>
      </c>
    </row>
    <row r="211" spans="2:11" ht="40.5" hidden="1" customHeight="1">
      <c r="B211" s="359">
        <v>41033000</v>
      </c>
      <c r="C211" s="479" t="s">
        <v>787</v>
      </c>
      <c r="D211" s="332">
        <f t="shared" si="11"/>
        <v>0</v>
      </c>
      <c r="E211" s="371"/>
      <c r="F211" s="332"/>
      <c r="G211" s="332"/>
      <c r="H211" s="305">
        <f t="shared" si="12"/>
        <v>0</v>
      </c>
      <c r="I211" s="305"/>
    </row>
    <row r="212" spans="2:11" ht="37.4" hidden="1" customHeight="1">
      <c r="B212" s="480">
        <v>41033100</v>
      </c>
      <c r="C212" s="481" t="s">
        <v>788</v>
      </c>
      <c r="D212" s="482">
        <f t="shared" si="11"/>
        <v>0</v>
      </c>
      <c r="E212" s="379"/>
      <c r="F212" s="379"/>
      <c r="G212" s="379"/>
      <c r="H212" s="21">
        <f t="shared" si="12"/>
        <v>0</v>
      </c>
    </row>
    <row r="213" spans="2:11" ht="41.5" hidden="1" customHeight="1">
      <c r="B213" s="483">
        <v>41031300</v>
      </c>
      <c r="C213" s="484" t="s">
        <v>712</v>
      </c>
      <c r="D213" s="485">
        <f t="shared" si="11"/>
        <v>0</v>
      </c>
      <c r="E213" s="486"/>
      <c r="F213" s="416"/>
      <c r="G213" s="416"/>
      <c r="H213" s="21">
        <f t="shared" si="12"/>
        <v>0</v>
      </c>
    </row>
    <row r="214" spans="2:11" ht="101.5" hidden="1" customHeight="1">
      <c r="B214" s="487">
        <v>41032200</v>
      </c>
      <c r="C214" s="378" t="s">
        <v>713</v>
      </c>
      <c r="D214" s="488">
        <f t="shared" si="11"/>
        <v>0</v>
      </c>
      <c r="E214" s="486"/>
      <c r="F214" s="416"/>
      <c r="G214" s="416"/>
      <c r="H214" s="21">
        <f t="shared" si="12"/>
        <v>0</v>
      </c>
      <c r="I214" s="49">
        <v>1</v>
      </c>
    </row>
    <row r="215" spans="2:11" ht="56" hidden="1">
      <c r="B215" s="178">
        <v>41033400</v>
      </c>
      <c r="C215" s="352" t="s">
        <v>714</v>
      </c>
      <c r="D215" s="101">
        <f t="shared" si="11"/>
        <v>0</v>
      </c>
      <c r="E215" s="489"/>
      <c r="F215" s="104"/>
      <c r="G215" s="104">
        <f>+F215</f>
        <v>0</v>
      </c>
      <c r="H215" s="21">
        <f t="shared" si="12"/>
        <v>0</v>
      </c>
      <c r="I215" s="20"/>
      <c r="J215" s="20"/>
      <c r="K215" s="20"/>
    </row>
    <row r="216" spans="2:11" ht="36.65" hidden="1" customHeight="1">
      <c r="B216" s="178">
        <v>41033500</v>
      </c>
      <c r="C216" s="476" t="s">
        <v>715</v>
      </c>
      <c r="D216" s="101">
        <f t="shared" si="11"/>
        <v>0</v>
      </c>
      <c r="E216" s="104"/>
      <c r="F216" s="104"/>
      <c r="G216" s="104">
        <f>+F216</f>
        <v>0</v>
      </c>
      <c r="H216" s="21">
        <f t="shared" si="12"/>
        <v>0</v>
      </c>
      <c r="I216" s="20"/>
      <c r="J216" s="20"/>
      <c r="K216" s="20"/>
    </row>
    <row r="217" spans="2:11" ht="42" hidden="1" customHeight="1">
      <c r="B217" s="490">
        <v>41027400</v>
      </c>
      <c r="C217" s="491" t="s">
        <v>15</v>
      </c>
      <c r="D217" s="492">
        <f t="shared" si="11"/>
        <v>0</v>
      </c>
      <c r="E217" s="493"/>
      <c r="F217" s="454"/>
      <c r="G217" s="454"/>
      <c r="H217" s="21">
        <f t="shared" si="12"/>
        <v>0</v>
      </c>
      <c r="I217" s="49">
        <v>1</v>
      </c>
    </row>
    <row r="218" spans="2:11" ht="44.5" hidden="1" customHeight="1">
      <c r="B218" s="178"/>
      <c r="C218" s="476" t="s">
        <v>16</v>
      </c>
      <c r="D218" s="104">
        <f t="shared" si="11"/>
        <v>0</v>
      </c>
      <c r="E218" s="101"/>
      <c r="F218" s="353"/>
      <c r="G218" s="353"/>
      <c r="H218" s="21">
        <f t="shared" si="12"/>
        <v>0</v>
      </c>
    </row>
    <row r="219" spans="2:11" ht="51" hidden="1" customHeight="1">
      <c r="B219" s="178">
        <v>41034500</v>
      </c>
      <c r="C219" s="476" t="s">
        <v>17</v>
      </c>
      <c r="D219" s="104">
        <f t="shared" si="11"/>
        <v>0</v>
      </c>
      <c r="E219" s="101"/>
      <c r="F219" s="353"/>
      <c r="G219" s="353"/>
      <c r="H219" s="21">
        <f t="shared" si="12"/>
        <v>0</v>
      </c>
    </row>
    <row r="220" spans="2:11" ht="54" hidden="1" customHeight="1">
      <c r="B220" s="178">
        <v>41033800</v>
      </c>
      <c r="C220" s="476" t="s">
        <v>18</v>
      </c>
      <c r="D220" s="478">
        <f t="shared" si="11"/>
        <v>0</v>
      </c>
      <c r="E220" s="101"/>
      <c r="F220" s="353"/>
      <c r="G220" s="353"/>
      <c r="H220" s="21">
        <f t="shared" si="12"/>
        <v>0</v>
      </c>
    </row>
    <row r="221" spans="2:11" ht="54" hidden="1" customHeight="1">
      <c r="B221" s="178">
        <v>41032600</v>
      </c>
      <c r="C221" s="494" t="s">
        <v>458</v>
      </c>
      <c r="D221" s="495">
        <f t="shared" si="11"/>
        <v>0</v>
      </c>
      <c r="E221" s="101"/>
      <c r="F221" s="434"/>
      <c r="G221" s="436"/>
      <c r="H221" s="21">
        <f t="shared" si="12"/>
        <v>0</v>
      </c>
    </row>
    <row r="222" spans="2:11" ht="54" hidden="1" customHeight="1">
      <c r="B222" s="178"/>
      <c r="C222" s="494" t="s">
        <v>459</v>
      </c>
      <c r="D222" s="495">
        <f t="shared" si="11"/>
        <v>0</v>
      </c>
      <c r="E222" s="101"/>
      <c r="F222" s="434"/>
      <c r="G222" s="436"/>
      <c r="H222" s="21">
        <f t="shared" si="12"/>
        <v>0</v>
      </c>
      <c r="I222" s="346"/>
    </row>
    <row r="223" spans="2:11" ht="54" hidden="1" customHeight="1">
      <c r="B223" s="178">
        <v>41033300</v>
      </c>
      <c r="C223" s="494" t="s">
        <v>460</v>
      </c>
      <c r="D223" s="495">
        <f t="shared" si="11"/>
        <v>0</v>
      </c>
      <c r="E223" s="101"/>
      <c r="F223" s="434"/>
      <c r="G223" s="436"/>
      <c r="H223" s="21">
        <f t="shared" si="12"/>
        <v>0</v>
      </c>
    </row>
    <row r="224" spans="2:11" ht="91.5" hidden="1" customHeight="1">
      <c r="B224" s="178"/>
      <c r="C224" s="496" t="s">
        <v>820</v>
      </c>
      <c r="D224" s="495">
        <f t="shared" si="11"/>
        <v>0</v>
      </c>
      <c r="E224" s="101"/>
      <c r="F224" s="434"/>
      <c r="G224" s="436"/>
      <c r="H224" s="21">
        <f t="shared" si="12"/>
        <v>0</v>
      </c>
      <c r="I224" s="346"/>
    </row>
    <row r="225" spans="2:9" ht="44.5" hidden="1" customHeight="1">
      <c r="B225" s="178">
        <v>41033500</v>
      </c>
      <c r="C225" s="476" t="s">
        <v>461</v>
      </c>
      <c r="D225" s="101">
        <f t="shared" si="11"/>
        <v>0</v>
      </c>
      <c r="E225" s="104"/>
      <c r="F225" s="104"/>
      <c r="G225" s="104">
        <f>+F225</f>
        <v>0</v>
      </c>
      <c r="H225" s="21">
        <f t="shared" si="12"/>
        <v>0</v>
      </c>
      <c r="I225" s="346"/>
    </row>
    <row r="226" spans="2:9" ht="44.5" hidden="1" customHeight="1">
      <c r="B226" s="178">
        <v>41033600</v>
      </c>
      <c r="C226" s="476" t="s">
        <v>16</v>
      </c>
      <c r="D226" s="101">
        <f t="shared" si="11"/>
        <v>0</v>
      </c>
      <c r="E226" s="104"/>
      <c r="F226" s="104"/>
      <c r="G226" s="104"/>
      <c r="H226" s="21">
        <f t="shared" si="12"/>
        <v>0</v>
      </c>
    </row>
    <row r="227" spans="2:9" ht="54" hidden="1" customHeight="1">
      <c r="B227" s="178">
        <v>41033700</v>
      </c>
      <c r="C227" s="497" t="s">
        <v>71</v>
      </c>
      <c r="D227" s="498">
        <f t="shared" si="11"/>
        <v>0</v>
      </c>
      <c r="E227" s="101"/>
      <c r="F227" s="434"/>
      <c r="G227" s="436"/>
      <c r="H227" s="21">
        <f t="shared" si="12"/>
        <v>0</v>
      </c>
    </row>
    <row r="228" spans="2:9" ht="32.5" hidden="1" customHeight="1">
      <c r="B228" s="178">
        <v>41033900</v>
      </c>
      <c r="C228" s="499" t="s">
        <v>72</v>
      </c>
      <c r="D228" s="471">
        <f t="shared" si="11"/>
        <v>0</v>
      </c>
      <c r="E228" s="101"/>
      <c r="F228" s="101"/>
      <c r="G228" s="101"/>
      <c r="H228" s="21">
        <f t="shared" si="12"/>
        <v>0</v>
      </c>
      <c r="I228" s="346"/>
    </row>
    <row r="229" spans="2:9" ht="32.5" hidden="1" customHeight="1">
      <c r="B229" s="178">
        <v>41034200</v>
      </c>
      <c r="C229" s="499" t="s">
        <v>73</v>
      </c>
      <c r="D229" s="471">
        <f t="shared" si="11"/>
        <v>0</v>
      </c>
      <c r="E229" s="101"/>
      <c r="F229" s="101"/>
      <c r="G229" s="101"/>
      <c r="H229" s="21">
        <f t="shared" si="12"/>
        <v>0</v>
      </c>
      <c r="I229" s="346"/>
    </row>
    <row r="230" spans="2:9" ht="99.75" hidden="1" customHeight="1">
      <c r="B230" s="178">
        <v>41034300</v>
      </c>
      <c r="C230" s="499" t="s">
        <v>74</v>
      </c>
      <c r="D230" s="471">
        <f t="shared" si="11"/>
        <v>0</v>
      </c>
      <c r="E230" s="101"/>
      <c r="F230" s="101"/>
      <c r="G230" s="101"/>
      <c r="H230" s="21">
        <f t="shared" si="12"/>
        <v>0</v>
      </c>
    </row>
    <row r="231" spans="2:9" ht="66" hidden="1" customHeight="1">
      <c r="B231" s="178">
        <v>41037300</v>
      </c>
      <c r="C231" s="499" t="s">
        <v>75</v>
      </c>
      <c r="D231" s="471">
        <f t="shared" si="11"/>
        <v>0</v>
      </c>
      <c r="E231" s="101"/>
      <c r="F231" s="101"/>
      <c r="G231" s="101"/>
      <c r="H231" s="21">
        <f t="shared" si="12"/>
        <v>0</v>
      </c>
    </row>
    <row r="232" spans="2:9" ht="66" hidden="1" customHeight="1">
      <c r="B232" s="178"/>
      <c r="C232" s="499" t="s">
        <v>21</v>
      </c>
      <c r="D232" s="471">
        <f t="shared" ref="D232:D263" si="13">+E232+F232</f>
        <v>0</v>
      </c>
      <c r="E232" s="101"/>
      <c r="F232" s="101"/>
      <c r="G232" s="101"/>
      <c r="H232" s="21">
        <f t="shared" si="12"/>
        <v>0</v>
      </c>
    </row>
    <row r="233" spans="2:9" ht="96" hidden="1" customHeight="1">
      <c r="B233" s="178">
        <v>41034400</v>
      </c>
      <c r="C233" s="500" t="s">
        <v>818</v>
      </c>
      <c r="D233" s="463">
        <f t="shared" si="13"/>
        <v>0</v>
      </c>
      <c r="E233" s="101"/>
      <c r="F233" s="101"/>
      <c r="G233" s="101"/>
      <c r="H233" s="21">
        <f t="shared" si="12"/>
        <v>0</v>
      </c>
      <c r="I233" s="346"/>
    </row>
    <row r="234" spans="2:9" ht="81" hidden="1" customHeight="1">
      <c r="B234" s="178">
        <v>41034900</v>
      </c>
      <c r="C234" s="501" t="s">
        <v>22</v>
      </c>
      <c r="D234" s="502">
        <f t="shared" si="13"/>
        <v>0</v>
      </c>
      <c r="E234" s="503"/>
      <c r="F234" s="106"/>
      <c r="G234" s="353"/>
      <c r="H234" s="21">
        <f t="shared" si="12"/>
        <v>0</v>
      </c>
      <c r="I234" s="346"/>
    </row>
    <row r="235" spans="2:9" ht="60" hidden="1" customHeight="1">
      <c r="B235" s="178">
        <v>41035600</v>
      </c>
      <c r="C235" s="501" t="s">
        <v>23</v>
      </c>
      <c r="D235" s="502">
        <f t="shared" si="13"/>
        <v>0</v>
      </c>
      <c r="E235" s="101"/>
      <c r="F235" s="106"/>
      <c r="G235" s="353"/>
      <c r="H235" s="21">
        <f t="shared" si="12"/>
        <v>0</v>
      </c>
      <c r="I235" s="346"/>
    </row>
    <row r="236" spans="2:9" s="3" customFormat="1" ht="39" hidden="1" customHeight="1">
      <c r="B236" s="504">
        <v>41031200</v>
      </c>
      <c r="C236" s="505" t="s">
        <v>897</v>
      </c>
      <c r="D236" s="506">
        <f t="shared" si="13"/>
        <v>0</v>
      </c>
      <c r="E236" s="416"/>
      <c r="F236" s="416"/>
      <c r="G236" s="416"/>
      <c r="H236" s="21">
        <f t="shared" si="12"/>
        <v>0</v>
      </c>
    </row>
    <row r="237" spans="2:9" s="3" customFormat="1" ht="41.5" hidden="1" customHeight="1">
      <c r="B237" s="507"/>
      <c r="C237" s="505" t="s">
        <v>898</v>
      </c>
      <c r="D237" s="508">
        <f t="shared" si="13"/>
        <v>0</v>
      </c>
      <c r="E237" s="486"/>
      <c r="F237" s="416"/>
      <c r="G237" s="416"/>
      <c r="H237" s="21">
        <f t="shared" si="12"/>
        <v>0</v>
      </c>
    </row>
    <row r="238" spans="2:9" s="3" customFormat="1" ht="43.4" hidden="1" customHeight="1">
      <c r="B238" s="509">
        <v>41034100</v>
      </c>
      <c r="C238" s="510" t="s">
        <v>661</v>
      </c>
      <c r="D238" s="511">
        <f t="shared" si="13"/>
        <v>0</v>
      </c>
      <c r="E238" s="512"/>
      <c r="F238" s="414"/>
      <c r="G238" s="414"/>
      <c r="H238" s="21">
        <f t="shared" si="12"/>
        <v>0</v>
      </c>
    </row>
    <row r="239" spans="2:9" s="3" customFormat="1" ht="50.5" hidden="1" customHeight="1">
      <c r="B239" s="480">
        <v>41036000</v>
      </c>
      <c r="C239" s="513" t="s">
        <v>662</v>
      </c>
      <c r="D239" s="514">
        <f t="shared" si="13"/>
        <v>0</v>
      </c>
      <c r="E239" s="515"/>
      <c r="F239" s="516"/>
      <c r="G239" s="517"/>
      <c r="H239" s="21">
        <f t="shared" si="12"/>
        <v>0</v>
      </c>
    </row>
    <row r="240" spans="2:9" s="3" customFormat="1" ht="42" hidden="1" customHeight="1">
      <c r="B240" s="518">
        <v>41036200</v>
      </c>
      <c r="C240" s="519" t="s">
        <v>663</v>
      </c>
      <c r="D240" s="520">
        <f t="shared" si="13"/>
        <v>0</v>
      </c>
      <c r="E240" s="353"/>
      <c r="F240" s="353"/>
      <c r="G240" s="353"/>
      <c r="H240" s="21">
        <f t="shared" si="12"/>
        <v>0</v>
      </c>
    </row>
    <row r="241" spans="2:11" s="3" customFormat="1" ht="91.4" hidden="1" customHeight="1">
      <c r="B241" s="518">
        <v>41036600</v>
      </c>
      <c r="C241" s="519" t="s">
        <v>1363</v>
      </c>
      <c r="D241" s="520">
        <f t="shared" si="13"/>
        <v>0</v>
      </c>
      <c r="E241" s="353"/>
      <c r="F241" s="353"/>
      <c r="G241" s="353"/>
      <c r="H241" s="21">
        <f t="shared" si="12"/>
        <v>0</v>
      </c>
    </row>
    <row r="242" spans="2:11" s="3" customFormat="1" ht="46.4" hidden="1" customHeight="1">
      <c r="B242" s="521">
        <v>41037100</v>
      </c>
      <c r="C242" s="522" t="s">
        <v>392</v>
      </c>
      <c r="D242" s="523">
        <f t="shared" si="13"/>
        <v>0</v>
      </c>
      <c r="E242" s="434"/>
      <c r="F242" s="434"/>
      <c r="G242" s="353"/>
      <c r="H242" s="21">
        <f t="shared" si="12"/>
        <v>0</v>
      </c>
    </row>
    <row r="243" spans="2:11" s="3" customFormat="1" ht="43.4" hidden="1" customHeight="1">
      <c r="B243" s="518">
        <v>41037900</v>
      </c>
      <c r="C243" s="524" t="s">
        <v>316</v>
      </c>
      <c r="D243" s="525">
        <f t="shared" si="13"/>
        <v>0</v>
      </c>
      <c r="E243" s="353"/>
      <c r="F243" s="353"/>
      <c r="G243" s="353"/>
      <c r="H243" s="21">
        <f t="shared" si="12"/>
        <v>0</v>
      </c>
    </row>
    <row r="244" spans="2:11" ht="25.4" hidden="1" customHeight="1">
      <c r="B244" s="526"/>
      <c r="C244" s="415"/>
      <c r="D244" s="416">
        <f t="shared" si="13"/>
        <v>0</v>
      </c>
      <c r="E244" s="527"/>
      <c r="F244" s="528"/>
      <c r="G244" s="528">
        <f>+F244</f>
        <v>0</v>
      </c>
      <c r="H244" s="21">
        <f t="shared" si="12"/>
        <v>0</v>
      </c>
      <c r="I244" s="20"/>
      <c r="J244" s="20"/>
      <c r="K244" s="20"/>
    </row>
    <row r="245" spans="2:11" s="337" customFormat="1" ht="59.5" hidden="1" customHeight="1">
      <c r="B245" s="529"/>
      <c r="C245" s="415" t="s">
        <v>134</v>
      </c>
      <c r="D245" s="416">
        <f t="shared" si="13"/>
        <v>0</v>
      </c>
      <c r="E245" s="423"/>
      <c r="F245" s="423"/>
      <c r="G245" s="423"/>
      <c r="H245" s="21">
        <f t="shared" si="12"/>
        <v>0</v>
      </c>
      <c r="I245" s="339"/>
      <c r="J245" s="339"/>
      <c r="K245" s="339"/>
    </row>
    <row r="246" spans="2:11" s="337" customFormat="1" ht="43.4" hidden="1" customHeight="1">
      <c r="B246" s="530"/>
      <c r="C246" s="407" t="s">
        <v>135</v>
      </c>
      <c r="D246" s="364">
        <f t="shared" si="13"/>
        <v>0</v>
      </c>
      <c r="E246" s="186"/>
      <c r="F246" s="365"/>
      <c r="G246" s="365"/>
      <c r="H246" s="21">
        <f t="shared" si="12"/>
        <v>0</v>
      </c>
      <c r="I246" s="339"/>
      <c r="J246" s="339"/>
      <c r="K246" s="339"/>
    </row>
    <row r="247" spans="2:11" s="337" customFormat="1" ht="57.65" hidden="1" customHeight="1">
      <c r="B247" s="531">
        <v>41031900</v>
      </c>
      <c r="C247" s="453" t="s">
        <v>642</v>
      </c>
      <c r="D247" s="493">
        <f t="shared" si="13"/>
        <v>0</v>
      </c>
      <c r="E247" s="532"/>
      <c r="F247" s="432"/>
      <c r="G247" s="427"/>
      <c r="H247" s="21">
        <f t="shared" si="12"/>
        <v>0</v>
      </c>
      <c r="I247" s="339"/>
      <c r="J247" s="339"/>
      <c r="K247" s="339"/>
    </row>
    <row r="248" spans="2:11" s="337" customFormat="1" ht="73.400000000000006" hidden="1" customHeight="1">
      <c r="B248" s="531">
        <v>41032200</v>
      </c>
      <c r="C248" s="453" t="s">
        <v>1135</v>
      </c>
      <c r="D248" s="454">
        <f t="shared" si="13"/>
        <v>0</v>
      </c>
      <c r="E248" s="426"/>
      <c r="F248" s="533"/>
      <c r="G248" s="533"/>
      <c r="H248" s="21">
        <f t="shared" si="12"/>
        <v>0</v>
      </c>
      <c r="I248" s="339"/>
      <c r="J248" s="339"/>
      <c r="K248" s="339"/>
    </row>
    <row r="249" spans="2:11" s="337" customFormat="1" ht="48.65" hidden="1" customHeight="1">
      <c r="B249" s="534"/>
      <c r="C249" s="522"/>
      <c r="D249" s="523">
        <f t="shared" si="13"/>
        <v>0</v>
      </c>
      <c r="E249" s="434"/>
      <c r="F249" s="535"/>
      <c r="G249" s="536"/>
      <c r="H249" s="21">
        <f t="shared" si="12"/>
        <v>0</v>
      </c>
      <c r="I249" s="339"/>
      <c r="J249" s="339"/>
      <c r="K249" s="339"/>
    </row>
    <row r="250" spans="2:11" s="337" customFormat="1" ht="54" hidden="1" customHeight="1">
      <c r="B250" s="359">
        <v>41032600</v>
      </c>
      <c r="C250" s="537" t="s">
        <v>458</v>
      </c>
      <c r="D250" s="538">
        <f t="shared" si="13"/>
        <v>0</v>
      </c>
      <c r="E250" s="332"/>
      <c r="F250" s="434"/>
      <c r="G250" s="436"/>
      <c r="H250" s="21">
        <f t="shared" si="12"/>
        <v>0</v>
      </c>
      <c r="I250" s="339"/>
      <c r="J250" s="339"/>
      <c r="K250" s="339"/>
    </row>
    <row r="251" spans="2:11" s="337" customFormat="1" ht="51.65" hidden="1" customHeight="1">
      <c r="B251" s="178">
        <v>41033700</v>
      </c>
      <c r="C251" s="497" t="s">
        <v>71</v>
      </c>
      <c r="D251" s="498">
        <f t="shared" si="13"/>
        <v>0</v>
      </c>
      <c r="E251" s="101"/>
      <c r="F251" s="434"/>
      <c r="G251" s="436"/>
      <c r="H251" s="21">
        <f t="shared" si="12"/>
        <v>0</v>
      </c>
      <c r="I251" s="339"/>
      <c r="J251" s="339"/>
      <c r="K251" s="339"/>
    </row>
    <row r="252" spans="2:11" s="337" customFormat="1" ht="51.65" hidden="1" customHeight="1">
      <c r="B252" s="178">
        <v>41034400</v>
      </c>
      <c r="C252" s="499" t="s">
        <v>120</v>
      </c>
      <c r="D252" s="471">
        <f t="shared" si="13"/>
        <v>0</v>
      </c>
      <c r="E252" s="101"/>
      <c r="F252" s="101"/>
      <c r="G252" s="436"/>
      <c r="H252" s="21">
        <f t="shared" si="12"/>
        <v>0</v>
      </c>
      <c r="I252" s="339"/>
      <c r="J252" s="339"/>
      <c r="K252" s="339"/>
    </row>
    <row r="253" spans="2:11" s="337" customFormat="1" ht="44.5" hidden="1" customHeight="1">
      <c r="B253" s="178">
        <v>41034800</v>
      </c>
      <c r="C253" s="539" t="s">
        <v>719</v>
      </c>
      <c r="D253" s="540">
        <f t="shared" si="13"/>
        <v>0</v>
      </c>
      <c r="E253" s="101"/>
      <c r="F253" s="434"/>
      <c r="G253" s="436"/>
      <c r="H253" s="21">
        <f t="shared" si="12"/>
        <v>0</v>
      </c>
      <c r="I253" s="339"/>
      <c r="J253" s="339"/>
      <c r="K253" s="339"/>
    </row>
    <row r="254" spans="2:11" s="337" customFormat="1" ht="51.65" hidden="1" customHeight="1">
      <c r="B254" s="359">
        <v>41031800</v>
      </c>
      <c r="C254" s="541" t="s">
        <v>496</v>
      </c>
      <c r="D254" s="542">
        <f t="shared" si="13"/>
        <v>0</v>
      </c>
      <c r="E254" s="332"/>
      <c r="F254" s="515"/>
      <c r="G254" s="517"/>
      <c r="H254" s="21">
        <f t="shared" si="12"/>
        <v>0</v>
      </c>
      <c r="I254" s="339"/>
      <c r="J254" s="339"/>
      <c r="K254" s="339"/>
    </row>
    <row r="255" spans="2:11" s="337" customFormat="1" ht="33" hidden="1" customHeight="1">
      <c r="B255" s="178">
        <v>41033700</v>
      </c>
      <c r="C255" s="497" t="s">
        <v>497</v>
      </c>
      <c r="D255" s="498">
        <f t="shared" si="13"/>
        <v>0</v>
      </c>
      <c r="E255" s="101"/>
      <c r="F255" s="434"/>
      <c r="G255" s="436"/>
      <c r="H255" s="21">
        <f t="shared" si="12"/>
        <v>0</v>
      </c>
      <c r="I255" s="339"/>
      <c r="J255" s="339"/>
      <c r="K255" s="339"/>
    </row>
    <row r="256" spans="2:11" s="337" customFormat="1" ht="58.75" hidden="1" customHeight="1">
      <c r="B256" s="336">
        <v>41034200</v>
      </c>
      <c r="C256" s="543" t="s">
        <v>498</v>
      </c>
      <c r="D256" s="544">
        <f t="shared" si="13"/>
        <v>0</v>
      </c>
      <c r="E256" s="330"/>
      <c r="F256" s="545"/>
      <c r="G256" s="546"/>
      <c r="H256" s="21">
        <f t="shared" si="12"/>
        <v>0</v>
      </c>
      <c r="I256" s="339"/>
      <c r="J256" s="339"/>
      <c r="K256" s="339"/>
    </row>
    <row r="257" spans="2:11" s="337" customFormat="1" ht="58.75" hidden="1" customHeight="1">
      <c r="B257" s="336">
        <v>41053400</v>
      </c>
      <c r="C257" s="543" t="s">
        <v>945</v>
      </c>
      <c r="D257" s="544">
        <f t="shared" si="13"/>
        <v>0</v>
      </c>
      <c r="E257" s="330"/>
      <c r="F257" s="441"/>
      <c r="G257" s="101">
        <f>+F257</f>
        <v>0</v>
      </c>
      <c r="H257" s="21">
        <f t="shared" si="12"/>
        <v>0</v>
      </c>
      <c r="I257" s="339"/>
      <c r="J257" s="339"/>
      <c r="K257" s="339"/>
    </row>
    <row r="258" spans="2:11" s="337" customFormat="1" ht="58.75" hidden="1" customHeight="1">
      <c r="B258" s="178">
        <v>41035400</v>
      </c>
      <c r="C258" s="499" t="s">
        <v>946</v>
      </c>
      <c r="D258" s="471">
        <f t="shared" si="13"/>
        <v>0</v>
      </c>
      <c r="E258" s="101"/>
      <c r="F258" s="101"/>
      <c r="G258" s="101"/>
      <c r="H258" s="21">
        <f t="shared" si="12"/>
        <v>0</v>
      </c>
      <c r="I258" s="402"/>
      <c r="J258" s="339"/>
      <c r="K258" s="339"/>
    </row>
    <row r="259" spans="2:11" s="337" customFormat="1" ht="139.5" hidden="1" customHeight="1">
      <c r="B259" s="178">
        <v>41035800</v>
      </c>
      <c r="C259" s="462" t="s">
        <v>518</v>
      </c>
      <c r="D259" s="463">
        <f t="shared" si="13"/>
        <v>0</v>
      </c>
      <c r="E259" s="101"/>
      <c r="F259" s="101"/>
      <c r="G259" s="101"/>
      <c r="H259" s="21">
        <f t="shared" si="12"/>
        <v>0</v>
      </c>
      <c r="I259" s="339"/>
      <c r="J259" s="339"/>
      <c r="K259" s="339"/>
    </row>
    <row r="260" spans="2:11" s="337" customFormat="1" ht="49.75" hidden="1" customHeight="1">
      <c r="B260" s="547"/>
      <c r="C260" s="541"/>
      <c r="D260" s="542">
        <f t="shared" si="13"/>
        <v>0</v>
      </c>
      <c r="E260" s="332"/>
      <c r="F260" s="515"/>
      <c r="G260" s="517"/>
      <c r="H260" s="21">
        <f t="shared" si="12"/>
        <v>0</v>
      </c>
      <c r="I260" s="339"/>
      <c r="J260" s="339"/>
      <c r="K260" s="339"/>
    </row>
    <row r="261" spans="2:11" s="337" customFormat="1" ht="49.4" hidden="1" customHeight="1">
      <c r="B261" s="399">
        <v>41037000</v>
      </c>
      <c r="C261" s="548" t="s">
        <v>947</v>
      </c>
      <c r="D261" s="549">
        <f t="shared" si="13"/>
        <v>0</v>
      </c>
      <c r="E261" s="368"/>
      <c r="F261" s="421"/>
      <c r="G261" s="421"/>
      <c r="H261" s="21">
        <f t="shared" si="12"/>
        <v>0</v>
      </c>
      <c r="I261" s="339"/>
      <c r="J261" s="339"/>
      <c r="K261" s="339"/>
    </row>
    <row r="262" spans="2:11" s="337" customFormat="1" ht="50.25" hidden="1" customHeight="1">
      <c r="B262" s="399">
        <v>41036300</v>
      </c>
      <c r="C262" s="550" t="s">
        <v>948</v>
      </c>
      <c r="D262" s="551">
        <f t="shared" si="13"/>
        <v>0</v>
      </c>
      <c r="E262" s="368"/>
      <c r="F262" s="421"/>
      <c r="G262" s="421"/>
      <c r="H262" s="21">
        <f t="shared" si="12"/>
        <v>0</v>
      </c>
      <c r="I262" s="339"/>
      <c r="J262" s="339"/>
      <c r="K262" s="339"/>
    </row>
    <row r="263" spans="2:11" s="337" customFormat="1" ht="108" hidden="1" customHeight="1">
      <c r="B263" s="399">
        <v>41036600</v>
      </c>
      <c r="C263" s="552" t="s">
        <v>949</v>
      </c>
      <c r="D263" s="553">
        <f t="shared" si="13"/>
        <v>0</v>
      </c>
      <c r="E263" s="368"/>
      <c r="F263" s="435"/>
      <c r="G263" s="421"/>
      <c r="H263" s="21">
        <f t="shared" si="12"/>
        <v>0</v>
      </c>
      <c r="I263" s="339"/>
      <c r="J263" s="339"/>
      <c r="K263" s="339"/>
    </row>
    <row r="264" spans="2:11" s="337" customFormat="1" ht="42.65" hidden="1" customHeight="1">
      <c r="B264" s="554">
        <v>41038000</v>
      </c>
      <c r="C264" s="555" t="s">
        <v>342</v>
      </c>
      <c r="D264" s="556">
        <f t="shared" ref="D264:D288" si="14">+E264+F264</f>
        <v>0</v>
      </c>
      <c r="E264" s="557"/>
      <c r="F264" s="420"/>
      <c r="G264" s="420"/>
      <c r="H264" s="21">
        <f t="shared" si="12"/>
        <v>0</v>
      </c>
      <c r="I264" s="339"/>
      <c r="J264" s="339"/>
      <c r="K264" s="339"/>
    </row>
    <row r="265" spans="2:11" s="337" customFormat="1" ht="30" hidden="1" customHeight="1">
      <c r="B265" s="558">
        <v>41032800</v>
      </c>
      <c r="C265" s="559" t="s">
        <v>343</v>
      </c>
      <c r="D265" s="560">
        <f t="shared" si="14"/>
        <v>0</v>
      </c>
      <c r="E265" s="561"/>
      <c r="F265" s="561"/>
      <c r="G265" s="533"/>
      <c r="H265" s="21">
        <f t="shared" si="12"/>
        <v>0</v>
      </c>
      <c r="I265" s="339"/>
      <c r="J265" s="339"/>
      <c r="K265" s="339"/>
    </row>
    <row r="266" spans="2:11" s="337" customFormat="1" ht="68.5" hidden="1" customHeight="1">
      <c r="B266" s="399">
        <v>41037000</v>
      </c>
      <c r="C266" s="562" t="s">
        <v>322</v>
      </c>
      <c r="D266" s="563">
        <f t="shared" si="14"/>
        <v>0</v>
      </c>
      <c r="E266" s="368"/>
      <c r="F266" s="421"/>
      <c r="G266" s="421"/>
      <c r="H266" s="21">
        <f t="shared" si="12"/>
        <v>0</v>
      </c>
      <c r="I266" s="339"/>
      <c r="J266" s="339"/>
      <c r="K266" s="339"/>
    </row>
    <row r="267" spans="2:11" s="337" customFormat="1" ht="46.4" hidden="1" customHeight="1">
      <c r="B267" s="564">
        <v>41034900</v>
      </c>
      <c r="C267" s="415" t="s">
        <v>994</v>
      </c>
      <c r="D267" s="486">
        <f t="shared" si="14"/>
        <v>0</v>
      </c>
      <c r="E267" s="565"/>
      <c r="F267" s="565"/>
      <c r="G267" s="566"/>
      <c r="H267" s="21">
        <f t="shared" si="12"/>
        <v>0</v>
      </c>
      <c r="I267" s="339"/>
      <c r="J267" s="339"/>
      <c r="K267" s="339"/>
    </row>
    <row r="268" spans="2:11" s="337" customFormat="1" ht="61.4" hidden="1" customHeight="1">
      <c r="B268" s="567">
        <v>41036800</v>
      </c>
      <c r="C268" s="407" t="s">
        <v>995</v>
      </c>
      <c r="D268" s="568">
        <f t="shared" si="14"/>
        <v>0</v>
      </c>
      <c r="E268" s="568"/>
      <c r="F268" s="186">
        <f>+F269</f>
        <v>0</v>
      </c>
      <c r="G268" s="186">
        <f>+G269</f>
        <v>0</v>
      </c>
      <c r="H268" s="21">
        <f t="shared" si="12"/>
        <v>0</v>
      </c>
    </row>
    <row r="269" spans="2:11" s="337" customFormat="1" ht="28.4" hidden="1" customHeight="1">
      <c r="B269" s="569">
        <v>41036900</v>
      </c>
      <c r="C269" s="453" t="s">
        <v>235</v>
      </c>
      <c r="D269" s="493">
        <f t="shared" si="14"/>
        <v>0</v>
      </c>
      <c r="E269" s="493"/>
      <c r="F269" s="426"/>
      <c r="G269" s="426"/>
      <c r="H269" s="21">
        <f t="shared" si="12"/>
        <v>0</v>
      </c>
    </row>
    <row r="270" spans="2:11" s="337" customFormat="1" ht="46.4" hidden="1" customHeight="1">
      <c r="B270" s="570"/>
      <c r="C270" s="571"/>
      <c r="D270" s="572">
        <f t="shared" si="14"/>
        <v>0</v>
      </c>
      <c r="E270" s="573"/>
      <c r="F270" s="574"/>
      <c r="G270" s="574"/>
      <c r="H270" s="21">
        <f t="shared" si="12"/>
        <v>0</v>
      </c>
    </row>
    <row r="271" spans="2:11" s="337" customFormat="1" ht="71.150000000000006" hidden="1" customHeight="1">
      <c r="B271" s="575"/>
      <c r="C271" s="576"/>
      <c r="D271" s="577">
        <f t="shared" si="14"/>
        <v>0</v>
      </c>
      <c r="E271" s="578"/>
      <c r="F271" s="578"/>
      <c r="G271" s="579"/>
      <c r="H271" s="21">
        <f t="shared" ref="H271:H335" si="15">+D271</f>
        <v>0</v>
      </c>
    </row>
    <row r="272" spans="2:11" s="337" customFormat="1" ht="45.65" hidden="1" customHeight="1">
      <c r="B272" s="580">
        <v>41033200</v>
      </c>
      <c r="C272" s="581" t="s">
        <v>236</v>
      </c>
      <c r="D272" s="582">
        <f t="shared" si="14"/>
        <v>0</v>
      </c>
      <c r="E272" s="583"/>
      <c r="F272" s="584"/>
      <c r="G272" s="584"/>
      <c r="H272" s="21">
        <f t="shared" si="15"/>
        <v>0</v>
      </c>
    </row>
    <row r="273" spans="2:11" s="337" customFormat="1" ht="28.4" hidden="1" customHeight="1">
      <c r="B273" s="575"/>
      <c r="C273" s="585"/>
      <c r="D273" s="586">
        <f t="shared" si="14"/>
        <v>0</v>
      </c>
      <c r="E273" s="578"/>
      <c r="F273" s="579"/>
      <c r="G273" s="579"/>
      <c r="H273" s="21">
        <f t="shared" si="15"/>
        <v>0</v>
      </c>
    </row>
    <row r="274" spans="2:11" s="3" customFormat="1" ht="45.65" hidden="1" customHeight="1">
      <c r="B274" s="587">
        <v>41037800</v>
      </c>
      <c r="C274" s="588" t="s">
        <v>237</v>
      </c>
      <c r="D274" s="334">
        <f t="shared" si="14"/>
        <v>0</v>
      </c>
      <c r="E274" s="589"/>
      <c r="F274" s="590"/>
      <c r="G274" s="590"/>
      <c r="H274" s="21">
        <f t="shared" si="15"/>
        <v>0</v>
      </c>
      <c r="I274" s="3">
        <v>1</v>
      </c>
    </row>
    <row r="275" spans="2:11" s="3" customFormat="1" ht="45.65" hidden="1" customHeight="1">
      <c r="B275" s="178">
        <v>41037200</v>
      </c>
      <c r="C275" s="499" t="s">
        <v>238</v>
      </c>
      <c r="D275" s="463">
        <f t="shared" si="14"/>
        <v>0</v>
      </c>
      <c r="E275" s="101"/>
      <c r="F275" s="101"/>
      <c r="G275" s="101"/>
      <c r="H275" s="21">
        <f t="shared" si="15"/>
        <v>0</v>
      </c>
    </row>
    <row r="276" spans="2:11" s="3" customFormat="1" ht="63.75" hidden="1" customHeight="1">
      <c r="B276" s="178">
        <v>41037300</v>
      </c>
      <c r="C276" s="499" t="s">
        <v>147</v>
      </c>
      <c r="D276" s="463">
        <f t="shared" si="14"/>
        <v>0</v>
      </c>
      <c r="E276" s="101"/>
      <c r="F276" s="101"/>
      <c r="G276" s="101"/>
      <c r="H276" s="21">
        <f t="shared" si="15"/>
        <v>0</v>
      </c>
      <c r="I276" s="591"/>
    </row>
    <row r="277" spans="2:11" s="3" customFormat="1" ht="45.65" customHeight="1">
      <c r="B277" s="348">
        <v>41030000</v>
      </c>
      <c r="C277" s="592" t="s">
        <v>1191</v>
      </c>
      <c r="D277" s="593">
        <f t="shared" si="14"/>
        <v>163764800</v>
      </c>
      <c r="E277" s="448">
        <f>E281+E279+E282+E280+E278+E283</f>
        <v>0</v>
      </c>
      <c r="F277" s="448">
        <f>F281+F279+F282+F280+F278+F283</f>
        <v>163764800</v>
      </c>
      <c r="G277" s="448">
        <f>G281+G279+G282+G280+G278+G283</f>
        <v>0</v>
      </c>
      <c r="H277" s="305">
        <f t="shared" si="15"/>
        <v>163764800</v>
      </c>
      <c r="I277" s="306"/>
    </row>
    <row r="278" spans="2:11" s="3" customFormat="1" ht="45.65" hidden="1" customHeight="1">
      <c r="B278" s="178">
        <v>41051600</v>
      </c>
      <c r="C278" s="497" t="s">
        <v>148</v>
      </c>
      <c r="D278" s="106">
        <f t="shared" si="14"/>
        <v>0</v>
      </c>
      <c r="E278" s="448"/>
      <c r="F278" s="101"/>
      <c r="G278" s="101">
        <f>+F278</f>
        <v>0</v>
      </c>
      <c r="H278" s="21">
        <f t="shared" si="15"/>
        <v>0</v>
      </c>
    </row>
    <row r="279" spans="2:11" s="3" customFormat="1" ht="53.25" hidden="1" customHeight="1">
      <c r="B279" s="178">
        <v>41053300</v>
      </c>
      <c r="C279" s="497" t="s">
        <v>952</v>
      </c>
      <c r="D279" s="106">
        <f t="shared" si="14"/>
        <v>0</v>
      </c>
      <c r="E279" s="368"/>
      <c r="F279" s="594"/>
      <c r="G279" s="594">
        <f>+F279</f>
        <v>0</v>
      </c>
      <c r="H279" s="305">
        <f t="shared" si="15"/>
        <v>0</v>
      </c>
    </row>
    <row r="280" spans="2:11" s="3" customFormat="1" ht="53.25" hidden="1" customHeight="1">
      <c r="B280" s="178">
        <v>41053400</v>
      </c>
      <c r="C280" s="543" t="s">
        <v>1440</v>
      </c>
      <c r="D280" s="106">
        <f t="shared" si="14"/>
        <v>0</v>
      </c>
      <c r="E280" s="368"/>
      <c r="F280" s="106"/>
      <c r="G280" s="106">
        <f>+F280</f>
        <v>0</v>
      </c>
      <c r="H280" s="305">
        <f t="shared" si="15"/>
        <v>0</v>
      </c>
      <c r="I280" s="306"/>
    </row>
    <row r="281" spans="2:11" s="3" customFormat="1" ht="35.25" customHeight="1">
      <c r="B281" s="354">
        <v>41033900</v>
      </c>
      <c r="C281" s="497" t="s">
        <v>1190</v>
      </c>
      <c r="D281" s="595">
        <f t="shared" si="14"/>
        <v>163764800</v>
      </c>
      <c r="E281" s="371">
        <v>0</v>
      </c>
      <c r="F281" s="595">
        <f>154367100+9397700</f>
        <v>163764800</v>
      </c>
      <c r="G281" s="595"/>
      <c r="H281" s="305">
        <f t="shared" si="15"/>
        <v>163764800</v>
      </c>
      <c r="I281" s="306"/>
      <c r="J281" s="7"/>
      <c r="K281" s="7"/>
    </row>
    <row r="282" spans="2:11" s="3" customFormat="1" ht="66.650000000000006" hidden="1" customHeight="1">
      <c r="B282" s="439">
        <v>41054100</v>
      </c>
      <c r="C282" s="497" t="s">
        <v>149</v>
      </c>
      <c r="D282" s="328">
        <f t="shared" si="14"/>
        <v>0</v>
      </c>
      <c r="E282" s="333"/>
      <c r="F282" s="325"/>
      <c r="G282" s="325"/>
      <c r="H282" s="21">
        <f t="shared" si="15"/>
        <v>0</v>
      </c>
      <c r="I282" s="29"/>
      <c r="J282" s="596">
        <f>+E288-546172</f>
        <v>-546172</v>
      </c>
      <c r="K282" s="29"/>
    </row>
    <row r="283" spans="2:11" s="3" customFormat="1" ht="66.650000000000006" hidden="1" customHeight="1">
      <c r="B283" s="439">
        <v>41058600</v>
      </c>
      <c r="C283" s="497" t="s">
        <v>1124</v>
      </c>
      <c r="D283" s="328">
        <f>+E283+F283</f>
        <v>0</v>
      </c>
      <c r="E283" s="333"/>
      <c r="F283" s="325"/>
      <c r="G283" s="325"/>
      <c r="H283" s="305">
        <f>+D283</f>
        <v>0</v>
      </c>
      <c r="I283" s="306"/>
      <c r="J283" s="596"/>
      <c r="K283" s="29"/>
    </row>
    <row r="284" spans="2:11" s="3" customFormat="1" ht="42" hidden="1" customHeight="1">
      <c r="B284" s="531"/>
      <c r="C284" s="597" t="s">
        <v>150</v>
      </c>
      <c r="D284" s="598">
        <f t="shared" si="14"/>
        <v>0</v>
      </c>
      <c r="E284" s="599"/>
      <c r="F284" s="325"/>
      <c r="G284" s="325"/>
      <c r="H284" s="21">
        <f t="shared" si="15"/>
        <v>0</v>
      </c>
      <c r="I284" s="29"/>
      <c r="J284" s="596"/>
      <c r="K284" s="29"/>
    </row>
    <row r="285" spans="2:11" s="3" customFormat="1" ht="32.15" hidden="1" customHeight="1">
      <c r="B285" s="600">
        <v>43010000</v>
      </c>
      <c r="C285" s="601" t="s">
        <v>151</v>
      </c>
      <c r="D285" s="602">
        <f t="shared" si="14"/>
        <v>0</v>
      </c>
      <c r="E285" s="603"/>
      <c r="F285" s="604"/>
      <c r="G285" s="604">
        <f>+F285</f>
        <v>0</v>
      </c>
      <c r="H285" s="21">
        <f t="shared" si="15"/>
        <v>0</v>
      </c>
      <c r="I285" s="29"/>
      <c r="J285" s="596"/>
      <c r="K285" s="29"/>
    </row>
    <row r="286" spans="2:11" s="3" customFormat="1" ht="59.5" hidden="1" customHeight="1">
      <c r="B286" s="348"/>
      <c r="C286" s="605" t="s">
        <v>152</v>
      </c>
      <c r="D286" s="595">
        <f t="shared" si="14"/>
        <v>0</v>
      </c>
      <c r="E286" s="606"/>
      <c r="F286" s="607"/>
      <c r="G286" s="607"/>
      <c r="H286" s="21">
        <f t="shared" si="15"/>
        <v>0</v>
      </c>
      <c r="I286" s="29"/>
      <c r="J286" s="596"/>
      <c r="K286" s="29"/>
    </row>
    <row r="287" spans="2:11" s="3" customFormat="1" ht="59.25" hidden="1" customHeight="1">
      <c r="B287" s="348"/>
      <c r="C287" s="605" t="s">
        <v>643</v>
      </c>
      <c r="D287" s="595">
        <f t="shared" si="14"/>
        <v>0</v>
      </c>
      <c r="E287" s="606"/>
      <c r="F287" s="607"/>
      <c r="G287" s="607"/>
      <c r="H287" s="21">
        <f t="shared" si="15"/>
        <v>0</v>
      </c>
      <c r="I287" s="29"/>
      <c r="J287" s="596"/>
      <c r="K287" s="29"/>
    </row>
    <row r="288" spans="2:11" ht="39.65" customHeight="1">
      <c r="B288" s="608"/>
      <c r="C288" s="609" t="s">
        <v>644</v>
      </c>
      <c r="D288" s="610">
        <f t="shared" si="14"/>
        <v>163764800</v>
      </c>
      <c r="E288" s="610">
        <f>+E182+E183</f>
        <v>0</v>
      </c>
      <c r="F288" s="610">
        <f>+F182+F183</f>
        <v>163764800</v>
      </c>
      <c r="G288" s="610">
        <f>+G182+G183</f>
        <v>0</v>
      </c>
      <c r="H288" s="305">
        <f t="shared" si="15"/>
        <v>163764800</v>
      </c>
      <c r="I288" s="305"/>
    </row>
    <row r="289" spans="2:9" s="337" customFormat="1" ht="22.4" hidden="1" customHeight="1">
      <c r="B289" s="139"/>
      <c r="C289" s="139"/>
      <c r="D289" s="139"/>
      <c r="E289" s="611"/>
      <c r="F289" s="611"/>
      <c r="G289" s="611"/>
      <c r="H289" s="21">
        <f t="shared" si="15"/>
        <v>0</v>
      </c>
    </row>
    <row r="290" spans="2:9" s="3" customFormat="1" ht="19.399999999999999" hidden="1" customHeight="1">
      <c r="B290" s="612"/>
      <c r="C290" s="161" t="s">
        <v>1016</v>
      </c>
      <c r="D290" s="161"/>
      <c r="E290" s="613"/>
      <c r="F290" s="613"/>
      <c r="G290" s="614" t="s">
        <v>645</v>
      </c>
      <c r="H290" s="21">
        <f t="shared" si="15"/>
        <v>0</v>
      </c>
    </row>
    <row r="291" spans="2:9" s="3" customFormat="1" ht="22.4" hidden="1" customHeight="1">
      <c r="B291" s="612"/>
      <c r="C291" s="615" t="s">
        <v>646</v>
      </c>
      <c r="D291" s="615"/>
      <c r="E291" s="616"/>
      <c r="F291" s="616"/>
      <c r="G291" s="616"/>
      <c r="H291" s="21">
        <f t="shared" si="15"/>
        <v>0</v>
      </c>
    </row>
    <row r="292" spans="2:9" s="3" customFormat="1" ht="26.5" hidden="1" customHeight="1">
      <c r="B292" s="612"/>
      <c r="C292" s="615"/>
      <c r="D292" s="615"/>
      <c r="E292" s="617"/>
      <c r="F292" s="617"/>
      <c r="G292" s="617"/>
      <c r="H292" s="21">
        <f t="shared" si="15"/>
        <v>0</v>
      </c>
    </row>
    <row r="293" spans="2:9" hidden="1">
      <c r="B293" s="618"/>
      <c r="C293" s="619" t="s">
        <v>647</v>
      </c>
      <c r="D293" s="281"/>
      <c r="E293" s="620"/>
      <c r="F293" s="620"/>
      <c r="G293" s="620"/>
      <c r="H293" s="21">
        <f t="shared" si="15"/>
        <v>0</v>
      </c>
    </row>
    <row r="294" spans="2:9" hidden="1">
      <c r="B294" s="621">
        <v>200000</v>
      </c>
      <c r="C294" s="622" t="s">
        <v>270</v>
      </c>
      <c r="D294" s="622"/>
      <c r="E294" s="623">
        <f>(E295+E299+SUM(E306+E324+E325)+SUM(E329+E332+E336+E339))</f>
        <v>0</v>
      </c>
      <c r="F294" s="623">
        <f>(F295+F299+SUM(F306+F324+F325)+SUM(F329+F332+F336+F339))</f>
        <v>0</v>
      </c>
      <c r="G294" s="623">
        <f>(G295+G299+SUM(G306+G324+G325)+SUM(G329+G332+G336+G339))</f>
        <v>0</v>
      </c>
      <c r="H294" s="21">
        <f t="shared" si="15"/>
        <v>0</v>
      </c>
      <c r="I294" s="142" t="e">
        <f>+#REF!+'[6]видатки_затв '!C445</f>
        <v>#REF!</v>
      </c>
    </row>
    <row r="295" spans="2:9" s="3" customFormat="1" hidden="1">
      <c r="B295" s="143">
        <v>201000</v>
      </c>
      <c r="C295" s="144" t="s">
        <v>216</v>
      </c>
      <c r="D295" s="144"/>
      <c r="E295" s="145">
        <f>E296</f>
        <v>0</v>
      </c>
      <c r="F295" s="145">
        <f>F296</f>
        <v>0</v>
      </c>
      <c r="G295" s="145">
        <f>G296</f>
        <v>0</v>
      </c>
      <c r="H295" s="21">
        <f t="shared" si="15"/>
        <v>0</v>
      </c>
    </row>
    <row r="296" spans="2:9" s="3" customFormat="1" hidden="1">
      <c r="B296" s="146">
        <v>201100</v>
      </c>
      <c r="C296" s="147" t="s">
        <v>993</v>
      </c>
      <c r="D296" s="147"/>
      <c r="E296" s="148">
        <f>E297-E298</f>
        <v>0</v>
      </c>
      <c r="F296" s="148">
        <f>F297-F298</f>
        <v>0</v>
      </c>
      <c r="G296" s="148">
        <f>G297-G298</f>
        <v>0</v>
      </c>
      <c r="H296" s="21">
        <f t="shared" si="15"/>
        <v>0</v>
      </c>
    </row>
    <row r="297" spans="2:9" s="3" customFormat="1" hidden="1">
      <c r="B297" s="149">
        <v>201110</v>
      </c>
      <c r="C297" s="150" t="s">
        <v>217</v>
      </c>
      <c r="D297" s="150"/>
      <c r="E297" s="148"/>
      <c r="F297" s="148"/>
      <c r="G297" s="148"/>
      <c r="H297" s="21">
        <f t="shared" si="15"/>
        <v>0</v>
      </c>
    </row>
    <row r="298" spans="2:9" s="3" customFormat="1" hidden="1">
      <c r="B298" s="149">
        <v>201120</v>
      </c>
      <c r="C298" s="150" t="s">
        <v>218</v>
      </c>
      <c r="D298" s="150"/>
      <c r="E298" s="148"/>
      <c r="F298" s="148"/>
      <c r="G298" s="148"/>
      <c r="H298" s="21">
        <f t="shared" si="15"/>
        <v>0</v>
      </c>
    </row>
    <row r="299" spans="2:9" s="3" customFormat="1" hidden="1">
      <c r="B299" s="146">
        <v>202000</v>
      </c>
      <c r="C299" s="151" t="s">
        <v>1056</v>
      </c>
      <c r="D299" s="151"/>
      <c r="E299" s="148">
        <f>E300+E303</f>
        <v>0</v>
      </c>
      <c r="F299" s="148">
        <f>F300+F303</f>
        <v>0</v>
      </c>
      <c r="G299" s="148">
        <f>G300+G303</f>
        <v>0</v>
      </c>
      <c r="H299" s="21">
        <f t="shared" si="15"/>
        <v>0</v>
      </c>
    </row>
    <row r="300" spans="2:9" s="3" customFormat="1" hidden="1">
      <c r="B300" s="146">
        <v>202100</v>
      </c>
      <c r="C300" s="147" t="s">
        <v>1051</v>
      </c>
      <c r="D300" s="147"/>
      <c r="E300" s="148">
        <f>E301-E302</f>
        <v>0</v>
      </c>
      <c r="F300" s="148">
        <f>F301-F302</f>
        <v>0</v>
      </c>
      <c r="G300" s="148">
        <f>G301-G302</f>
        <v>0</v>
      </c>
      <c r="H300" s="21">
        <f t="shared" si="15"/>
        <v>0</v>
      </c>
    </row>
    <row r="301" spans="2:9" s="3" customFormat="1" hidden="1">
      <c r="B301" s="149">
        <v>202110</v>
      </c>
      <c r="C301" s="150" t="s">
        <v>217</v>
      </c>
      <c r="D301" s="150"/>
      <c r="E301" s="148"/>
      <c r="F301" s="148"/>
      <c r="G301" s="148"/>
      <c r="H301" s="21">
        <f t="shared" si="15"/>
        <v>0</v>
      </c>
    </row>
    <row r="302" spans="2:9" s="3" customFormat="1" hidden="1">
      <c r="B302" s="149">
        <v>202120</v>
      </c>
      <c r="C302" s="150" t="s">
        <v>218</v>
      </c>
      <c r="D302" s="150"/>
      <c r="E302" s="148"/>
      <c r="F302" s="148"/>
      <c r="G302" s="148"/>
      <c r="H302" s="21">
        <f t="shared" si="15"/>
        <v>0</v>
      </c>
    </row>
    <row r="303" spans="2:9" s="3" customFormat="1" hidden="1">
      <c r="B303" s="146">
        <v>202200</v>
      </c>
      <c r="C303" s="147" t="s">
        <v>1052</v>
      </c>
      <c r="D303" s="147"/>
      <c r="E303" s="152">
        <f>E304-E305</f>
        <v>0</v>
      </c>
      <c r="F303" s="152">
        <f>F304-F305</f>
        <v>0</v>
      </c>
      <c r="G303" s="152">
        <f>G304-G305</f>
        <v>0</v>
      </c>
      <c r="H303" s="21">
        <f t="shared" si="15"/>
        <v>0</v>
      </c>
    </row>
    <row r="304" spans="2:9" s="3" customFormat="1" hidden="1">
      <c r="B304" s="149">
        <v>202210</v>
      </c>
      <c r="C304" s="150" t="s">
        <v>217</v>
      </c>
      <c r="D304" s="150"/>
      <c r="E304" s="152"/>
      <c r="F304" s="152"/>
      <c r="G304" s="152"/>
      <c r="H304" s="21">
        <f t="shared" si="15"/>
        <v>0</v>
      </c>
    </row>
    <row r="305" spans="2:11" s="3" customFormat="1" hidden="1">
      <c r="B305" s="149">
        <v>202220</v>
      </c>
      <c r="C305" s="150" t="s">
        <v>218</v>
      </c>
      <c r="D305" s="150"/>
      <c r="E305" s="152"/>
      <c r="F305" s="152"/>
      <c r="G305" s="152"/>
      <c r="H305" s="21">
        <f t="shared" si="15"/>
        <v>0</v>
      </c>
    </row>
    <row r="306" spans="2:11" s="3" customFormat="1" hidden="1">
      <c r="B306" s="146">
        <v>203000</v>
      </c>
      <c r="C306" s="151" t="s">
        <v>934</v>
      </c>
      <c r="D306" s="151"/>
      <c r="E306" s="152">
        <f>E307+E311+E315+E318+E321</f>
        <v>0</v>
      </c>
      <c r="F306" s="152">
        <f>F307+F311+F315+F318+F321</f>
        <v>0</v>
      </c>
      <c r="G306" s="152">
        <f>G307+G311+G315+G318+G321</f>
        <v>0</v>
      </c>
      <c r="H306" s="21">
        <f t="shared" si="15"/>
        <v>0</v>
      </c>
    </row>
    <row r="307" spans="2:11" s="3" customFormat="1" hidden="1">
      <c r="B307" s="146">
        <v>203100</v>
      </c>
      <c r="C307" s="147" t="s">
        <v>935</v>
      </c>
      <c r="D307" s="147"/>
      <c r="E307" s="152">
        <f>E308-E309+E310</f>
        <v>0</v>
      </c>
      <c r="F307" s="152">
        <f>F308-F309+F310</f>
        <v>0</v>
      </c>
      <c r="G307" s="152">
        <f>G308-G309+G310</f>
        <v>0</v>
      </c>
      <c r="H307" s="21">
        <f t="shared" si="15"/>
        <v>0</v>
      </c>
      <c r="I307" s="7"/>
      <c r="K307" s="7"/>
    </row>
    <row r="308" spans="2:11" hidden="1">
      <c r="B308" s="149">
        <v>203110</v>
      </c>
      <c r="C308" s="150" t="s">
        <v>217</v>
      </c>
      <c r="D308" s="150"/>
      <c r="E308" s="152"/>
      <c r="F308" s="152"/>
      <c r="G308" s="152"/>
      <c r="H308" s="21">
        <f t="shared" si="15"/>
        <v>0</v>
      </c>
      <c r="I308" s="20"/>
      <c r="J308" s="21"/>
      <c r="K308" s="20"/>
    </row>
    <row r="309" spans="2:11" hidden="1">
      <c r="B309" s="149">
        <v>203120</v>
      </c>
      <c r="C309" s="150" t="s">
        <v>218</v>
      </c>
      <c r="D309" s="150"/>
      <c r="E309" s="152"/>
      <c r="F309" s="152"/>
      <c r="G309" s="152"/>
      <c r="H309" s="21">
        <f t="shared" si="15"/>
        <v>0</v>
      </c>
      <c r="I309" s="20"/>
      <c r="J309" s="21"/>
      <c r="K309" s="20"/>
    </row>
    <row r="310" spans="2:11" s="3" customFormat="1" ht="23" hidden="1">
      <c r="B310" s="149">
        <v>203130</v>
      </c>
      <c r="C310" s="150" t="s">
        <v>703</v>
      </c>
      <c r="D310" s="150"/>
      <c r="E310" s="152"/>
      <c r="F310" s="152"/>
      <c r="G310" s="152"/>
      <c r="H310" s="21">
        <f t="shared" si="15"/>
        <v>0</v>
      </c>
    </row>
    <row r="311" spans="2:11" s="3" customFormat="1" hidden="1">
      <c r="B311" s="146">
        <v>203200</v>
      </c>
      <c r="C311" s="147" t="s">
        <v>941</v>
      </c>
      <c r="D311" s="147"/>
      <c r="E311" s="152">
        <f>E312-E313+E314</f>
        <v>0</v>
      </c>
      <c r="F311" s="152">
        <f>F312-F313+F314</f>
        <v>0</v>
      </c>
      <c r="G311" s="152">
        <f>G312-G313+G314</f>
        <v>0</v>
      </c>
      <c r="H311" s="21">
        <f t="shared" si="15"/>
        <v>0</v>
      </c>
    </row>
    <row r="312" spans="2:11" s="3" customFormat="1" hidden="1">
      <c r="B312" s="149">
        <v>203210</v>
      </c>
      <c r="C312" s="150" t="s">
        <v>217</v>
      </c>
      <c r="D312" s="150"/>
      <c r="E312" s="152"/>
      <c r="F312" s="152"/>
      <c r="G312" s="152"/>
      <c r="H312" s="21">
        <f t="shared" si="15"/>
        <v>0</v>
      </c>
    </row>
    <row r="313" spans="2:11" hidden="1">
      <c r="B313" s="149">
        <v>203220</v>
      </c>
      <c r="C313" s="150" t="s">
        <v>218</v>
      </c>
      <c r="D313" s="150"/>
      <c r="E313" s="152"/>
      <c r="F313" s="152"/>
      <c r="G313" s="152"/>
      <c r="H313" s="21">
        <f t="shared" si="15"/>
        <v>0</v>
      </c>
    </row>
    <row r="314" spans="2:11" ht="23" hidden="1">
      <c r="B314" s="149">
        <v>203230</v>
      </c>
      <c r="C314" s="150" t="s">
        <v>289</v>
      </c>
      <c r="D314" s="150"/>
      <c r="E314" s="152"/>
      <c r="F314" s="152"/>
      <c r="G314" s="152"/>
      <c r="H314" s="21">
        <f t="shared" si="15"/>
        <v>0</v>
      </c>
    </row>
    <row r="315" spans="2:11" hidden="1">
      <c r="B315" s="146">
        <v>203300</v>
      </c>
      <c r="C315" s="147" t="s">
        <v>845</v>
      </c>
      <c r="D315" s="147"/>
      <c r="E315" s="152">
        <f>E316-E317</f>
        <v>0</v>
      </c>
      <c r="F315" s="152">
        <f>F316-F317</f>
        <v>0</v>
      </c>
      <c r="G315" s="152">
        <f>G316-G317</f>
        <v>0</v>
      </c>
      <c r="H315" s="21">
        <f t="shared" si="15"/>
        <v>0</v>
      </c>
    </row>
    <row r="316" spans="2:11" s="3" customFormat="1" hidden="1">
      <c r="B316" s="149">
        <v>203310</v>
      </c>
      <c r="C316" s="150" t="s">
        <v>217</v>
      </c>
      <c r="D316" s="150"/>
      <c r="E316" s="152"/>
      <c r="F316" s="152"/>
      <c r="G316" s="152"/>
      <c r="H316" s="21">
        <f t="shared" si="15"/>
        <v>0</v>
      </c>
    </row>
    <row r="317" spans="2:11" s="3" customFormat="1" hidden="1">
      <c r="B317" s="149">
        <v>203320</v>
      </c>
      <c r="C317" s="150" t="s">
        <v>218</v>
      </c>
      <c r="D317" s="150"/>
      <c r="E317" s="152"/>
      <c r="F317" s="152"/>
      <c r="G317" s="152"/>
      <c r="H317" s="21">
        <f t="shared" si="15"/>
        <v>0</v>
      </c>
    </row>
    <row r="318" spans="2:11" s="3" customFormat="1" hidden="1">
      <c r="B318" s="146">
        <v>203400</v>
      </c>
      <c r="C318" s="147" t="s">
        <v>757</v>
      </c>
      <c r="D318" s="147"/>
      <c r="E318" s="152">
        <f>E319-E320</f>
        <v>0</v>
      </c>
      <c r="F318" s="152">
        <f>F319-F320</f>
        <v>0</v>
      </c>
      <c r="G318" s="152">
        <f>G319-G320</f>
        <v>0</v>
      </c>
      <c r="H318" s="21">
        <f t="shared" si="15"/>
        <v>0</v>
      </c>
    </row>
    <row r="319" spans="2:11" s="3" customFormat="1" hidden="1">
      <c r="B319" s="149">
        <v>203410</v>
      </c>
      <c r="C319" s="150" t="s">
        <v>558</v>
      </c>
      <c r="D319" s="150"/>
      <c r="E319" s="152"/>
      <c r="F319" s="152"/>
      <c r="G319" s="152"/>
      <c r="H319" s="21">
        <f t="shared" si="15"/>
        <v>0</v>
      </c>
    </row>
    <row r="320" spans="2:11" s="3" customFormat="1" hidden="1">
      <c r="B320" s="149">
        <v>203420</v>
      </c>
      <c r="C320" s="150" t="s">
        <v>559</v>
      </c>
      <c r="D320" s="150"/>
      <c r="E320" s="152"/>
      <c r="F320" s="152"/>
      <c r="G320" s="152"/>
      <c r="H320" s="21">
        <f t="shared" si="15"/>
        <v>0</v>
      </c>
    </row>
    <row r="321" spans="1:18" s="3" customFormat="1" hidden="1">
      <c r="B321" s="146">
        <v>203500</v>
      </c>
      <c r="C321" s="147" t="s">
        <v>934</v>
      </c>
      <c r="D321" s="147"/>
      <c r="E321" s="152">
        <f>E322-E323</f>
        <v>0</v>
      </c>
      <c r="F321" s="152">
        <f>F322-F323</f>
        <v>0</v>
      </c>
      <c r="G321" s="152">
        <f>G322-G323</f>
        <v>0</v>
      </c>
      <c r="H321" s="21">
        <f t="shared" si="15"/>
        <v>0</v>
      </c>
    </row>
    <row r="322" spans="1:18" s="3" customFormat="1" hidden="1">
      <c r="B322" s="149">
        <v>203510</v>
      </c>
      <c r="C322" s="150" t="s">
        <v>217</v>
      </c>
      <c r="D322" s="150"/>
      <c r="E322" s="152"/>
      <c r="F322" s="152"/>
      <c r="G322" s="152"/>
      <c r="H322" s="21">
        <f t="shared" si="15"/>
        <v>0</v>
      </c>
    </row>
    <row r="323" spans="1:18" s="3" customFormat="1" hidden="1">
      <c r="B323" s="149">
        <v>203520</v>
      </c>
      <c r="C323" s="150" t="s">
        <v>218</v>
      </c>
      <c r="D323" s="150"/>
      <c r="E323" s="152"/>
      <c r="F323" s="152"/>
      <c r="G323" s="152"/>
      <c r="H323" s="21">
        <f t="shared" si="15"/>
        <v>0</v>
      </c>
    </row>
    <row r="324" spans="1:18" s="3" customFormat="1" hidden="1">
      <c r="B324" s="146">
        <v>204000</v>
      </c>
      <c r="C324" s="151" t="s">
        <v>501</v>
      </c>
      <c r="D324" s="151"/>
      <c r="E324" s="152"/>
      <c r="F324" s="152"/>
      <c r="G324" s="152"/>
      <c r="H324" s="21">
        <f t="shared" si="15"/>
        <v>0</v>
      </c>
    </row>
    <row r="325" spans="1:18" s="3" customFormat="1" ht="26" hidden="1">
      <c r="B325" s="153">
        <v>205000</v>
      </c>
      <c r="C325" s="154" t="s">
        <v>1013</v>
      </c>
      <c r="D325" s="154"/>
      <c r="E325" s="155">
        <f>E326-E327+E328</f>
        <v>0</v>
      </c>
      <c r="F325" s="155">
        <f>F326-F327+F328</f>
        <v>0</v>
      </c>
      <c r="G325" s="155">
        <f>G326-G327+G328</f>
        <v>0</v>
      </c>
      <c r="H325" s="21">
        <f t="shared" si="15"/>
        <v>0</v>
      </c>
    </row>
    <row r="326" spans="1:18" s="3" customFormat="1" ht="16.399999999999999" hidden="1" customHeight="1">
      <c r="B326" s="156">
        <v>205100</v>
      </c>
      <c r="C326" s="157" t="s">
        <v>1014</v>
      </c>
      <c r="D326" s="157"/>
      <c r="E326" s="158"/>
      <c r="F326" s="158"/>
      <c r="G326" s="158"/>
      <c r="H326" s="21">
        <f t="shared" si="15"/>
        <v>0</v>
      </c>
    </row>
    <row r="327" spans="1:18" s="3" customFormat="1" ht="17.5" hidden="1" customHeight="1">
      <c r="B327" s="156">
        <v>205200</v>
      </c>
      <c r="C327" s="157" t="s">
        <v>214</v>
      </c>
      <c r="D327" s="157"/>
      <c r="E327" s="158"/>
      <c r="F327" s="158"/>
      <c r="G327" s="158"/>
      <c r="H327" s="21">
        <f t="shared" si="15"/>
        <v>0</v>
      </c>
    </row>
    <row r="328" spans="1:18" s="3" customFormat="1" hidden="1">
      <c r="B328" s="149">
        <v>205300</v>
      </c>
      <c r="C328" s="150" t="s">
        <v>215</v>
      </c>
      <c r="D328" s="150"/>
      <c r="E328" s="152"/>
      <c r="F328" s="152"/>
      <c r="G328" s="152"/>
      <c r="H328" s="21">
        <f t="shared" si="15"/>
        <v>0</v>
      </c>
    </row>
    <row r="329" spans="1:18" s="3" customFormat="1" ht="23" hidden="1">
      <c r="B329" s="146">
        <v>206000</v>
      </c>
      <c r="C329" s="151" t="s">
        <v>793</v>
      </c>
      <c r="D329" s="151"/>
      <c r="E329" s="152">
        <f>E330-E331</f>
        <v>0</v>
      </c>
      <c r="F329" s="152">
        <f>F330-F331</f>
        <v>0</v>
      </c>
      <c r="G329" s="152">
        <f>G330-G331</f>
        <v>0</v>
      </c>
      <c r="H329" s="21">
        <f t="shared" si="15"/>
        <v>0</v>
      </c>
    </row>
    <row r="330" spans="1:18" s="3" customFormat="1" hidden="1">
      <c r="B330" s="149">
        <v>206100</v>
      </c>
      <c r="C330" s="147" t="s">
        <v>525</v>
      </c>
      <c r="D330" s="147"/>
      <c r="E330" s="152"/>
      <c r="F330" s="152"/>
      <c r="G330" s="152"/>
      <c r="H330" s="21">
        <f t="shared" si="15"/>
        <v>0</v>
      </c>
    </row>
    <row r="331" spans="1:18" s="7" customFormat="1" ht="44.5" hidden="1" customHeight="1">
      <c r="B331" s="149">
        <v>206200</v>
      </c>
      <c r="C331" s="147" t="s">
        <v>1015</v>
      </c>
      <c r="D331" s="147"/>
      <c r="E331" s="152"/>
      <c r="F331" s="152"/>
      <c r="G331" s="152"/>
      <c r="H331" s="21">
        <f t="shared" si="15"/>
        <v>0</v>
      </c>
      <c r="I331" s="3"/>
      <c r="J331" s="3"/>
    </row>
    <row r="332" spans="1:18" s="3" customFormat="1" ht="17.5" hidden="1">
      <c r="A332" s="161" t="s">
        <v>1016</v>
      </c>
      <c r="B332" s="146">
        <v>207000</v>
      </c>
      <c r="C332" s="151" t="s">
        <v>641</v>
      </c>
      <c r="D332" s="151"/>
      <c r="E332" s="152">
        <f>E333-E334+E335</f>
        <v>0</v>
      </c>
      <c r="F332" s="152">
        <f>F333-F334+F335</f>
        <v>0</v>
      </c>
      <c r="G332" s="152">
        <f>G333-G334+G335</f>
        <v>0</v>
      </c>
      <c r="H332" s="21">
        <f t="shared" si="15"/>
        <v>0</v>
      </c>
      <c r="I332" s="4"/>
      <c r="J332" s="4"/>
      <c r="K332" s="163"/>
      <c r="L332" s="4"/>
      <c r="M332" s="161"/>
      <c r="N332" s="6"/>
      <c r="O332" s="6"/>
      <c r="P332" s="6"/>
      <c r="Q332" s="6"/>
      <c r="R332" s="6"/>
    </row>
    <row r="333" spans="1:18" s="8" customFormat="1" ht="23" hidden="1">
      <c r="B333" s="149">
        <v>207100</v>
      </c>
      <c r="C333" s="147" t="s">
        <v>219</v>
      </c>
      <c r="D333" s="147"/>
      <c r="E333" s="152"/>
      <c r="F333" s="152"/>
      <c r="G333" s="152"/>
      <c r="H333" s="21">
        <f t="shared" si="15"/>
        <v>0</v>
      </c>
      <c r="I333" s="15"/>
      <c r="J333" s="15"/>
    </row>
    <row r="334" spans="1:18" s="7" customFormat="1" ht="23" hidden="1">
      <c r="B334" s="149">
        <v>207200</v>
      </c>
      <c r="C334" s="147" t="s">
        <v>315</v>
      </c>
      <c r="D334" s="147"/>
      <c r="E334" s="152"/>
      <c r="F334" s="152"/>
      <c r="G334" s="152"/>
      <c r="H334" s="21">
        <f t="shared" si="15"/>
        <v>0</v>
      </c>
      <c r="I334" s="3"/>
      <c r="J334" s="3"/>
    </row>
    <row r="335" spans="1:18" s="7" customFormat="1" hidden="1">
      <c r="B335" s="159">
        <v>207300</v>
      </c>
      <c r="C335" s="164" t="s">
        <v>702</v>
      </c>
      <c r="D335" s="164"/>
      <c r="E335" s="160"/>
      <c r="F335" s="160"/>
      <c r="G335" s="160"/>
      <c r="H335" s="21">
        <f t="shared" si="15"/>
        <v>0</v>
      </c>
      <c r="I335" s="3"/>
      <c r="J335" s="3"/>
    </row>
    <row r="336" spans="1:18" s="7" customFormat="1" hidden="1">
      <c r="B336" s="624">
        <v>208000</v>
      </c>
      <c r="C336" s="625" t="s">
        <v>24</v>
      </c>
      <c r="D336" s="625"/>
      <c r="E336" s="626">
        <f>E337-E338</f>
        <v>0</v>
      </c>
      <c r="F336" s="626">
        <f>F337-F338</f>
        <v>0</v>
      </c>
      <c r="G336" s="626">
        <f>G337-G338</f>
        <v>0</v>
      </c>
      <c r="H336" s="21">
        <f t="shared" ref="H336:H402" si="16">+D336</f>
        <v>0</v>
      </c>
      <c r="I336" s="3"/>
      <c r="J336" s="3"/>
    </row>
    <row r="337" spans="2:11" s="7" customFormat="1" ht="15" hidden="1" customHeight="1">
      <c r="B337" s="156">
        <v>208100</v>
      </c>
      <c r="C337" s="157" t="s">
        <v>1014</v>
      </c>
      <c r="D337" s="157"/>
      <c r="E337" s="158"/>
      <c r="F337" s="158"/>
      <c r="G337" s="158"/>
      <c r="H337" s="21">
        <f t="shared" si="16"/>
        <v>0</v>
      </c>
      <c r="I337" s="3"/>
      <c r="J337" s="3"/>
    </row>
    <row r="338" spans="2:11" s="20" customFormat="1" ht="15" hidden="1" customHeight="1">
      <c r="B338" s="627">
        <v>208200</v>
      </c>
      <c r="C338" s="628" t="s">
        <v>214</v>
      </c>
      <c r="D338" s="628"/>
      <c r="E338" s="629"/>
      <c r="F338" s="630">
        <v>0</v>
      </c>
      <c r="G338" s="631"/>
      <c r="H338" s="21">
        <f t="shared" si="16"/>
        <v>0</v>
      </c>
      <c r="I338" s="49"/>
      <c r="J338" s="49"/>
      <c r="K338" s="49"/>
    </row>
    <row r="339" spans="2:11" s="20" customFormat="1" hidden="1">
      <c r="B339" s="143">
        <v>209000</v>
      </c>
      <c r="C339" s="144" t="s">
        <v>25</v>
      </c>
      <c r="D339" s="144"/>
      <c r="E339" s="162">
        <f>E340-E341</f>
        <v>0</v>
      </c>
      <c r="F339" s="162">
        <f>F340-F341</f>
        <v>0</v>
      </c>
      <c r="G339" s="162">
        <f>G340-G341</f>
        <v>0</v>
      </c>
      <c r="H339" s="21">
        <f t="shared" si="16"/>
        <v>0</v>
      </c>
      <c r="I339" s="49"/>
      <c r="J339" s="49"/>
      <c r="K339" s="49"/>
    </row>
    <row r="340" spans="2:11" s="20" customFormat="1" hidden="1">
      <c r="B340" s="149">
        <v>209100</v>
      </c>
      <c r="C340" s="147" t="s">
        <v>1014</v>
      </c>
      <c r="D340" s="147"/>
      <c r="E340" s="152"/>
      <c r="F340" s="152"/>
      <c r="G340" s="152"/>
      <c r="H340" s="21">
        <f t="shared" si="16"/>
        <v>0</v>
      </c>
      <c r="I340" s="49"/>
      <c r="J340" s="49"/>
      <c r="K340" s="49"/>
    </row>
    <row r="341" spans="2:11" s="7" customFormat="1" hidden="1">
      <c r="B341" s="149">
        <v>209200</v>
      </c>
      <c r="C341" s="147" t="s">
        <v>214</v>
      </c>
      <c r="D341" s="147"/>
      <c r="E341" s="152"/>
      <c r="F341" s="152"/>
      <c r="G341" s="152"/>
      <c r="H341" s="21">
        <f t="shared" si="16"/>
        <v>0</v>
      </c>
      <c r="I341" s="3"/>
      <c r="J341" s="3"/>
    </row>
    <row r="342" spans="2:11" s="7" customFormat="1" hidden="1">
      <c r="B342" s="146">
        <v>300000</v>
      </c>
      <c r="C342" s="165" t="s">
        <v>138</v>
      </c>
      <c r="D342" s="165"/>
      <c r="E342" s="152">
        <f>E343+E346+E349+E352+E355+E358+E361</f>
        <v>0</v>
      </c>
      <c r="F342" s="152">
        <f>F343+F346+F349+F352+F355+F358+F361</f>
        <v>0</v>
      </c>
      <c r="G342" s="152">
        <f>G343+G346+G349+G352+G355+G358+G361</f>
        <v>0</v>
      </c>
      <c r="H342" s="21">
        <f t="shared" si="16"/>
        <v>0</v>
      </c>
      <c r="I342" s="3"/>
      <c r="J342" s="3"/>
    </row>
    <row r="343" spans="2:11" s="7" customFormat="1" hidden="1">
      <c r="B343" s="146">
        <v>301000</v>
      </c>
      <c r="C343" s="151" t="s">
        <v>108</v>
      </c>
      <c r="D343" s="151"/>
      <c r="E343" s="152">
        <f>E344-E345</f>
        <v>0</v>
      </c>
      <c r="F343" s="152">
        <f>F344-F345</f>
        <v>0</v>
      </c>
      <c r="G343" s="152">
        <f>G344-G345</f>
        <v>0</v>
      </c>
      <c r="H343" s="21">
        <f t="shared" si="16"/>
        <v>0</v>
      </c>
      <c r="I343" s="3"/>
      <c r="J343" s="3"/>
    </row>
    <row r="344" spans="2:11" s="7" customFormat="1" hidden="1">
      <c r="B344" s="149">
        <v>301100</v>
      </c>
      <c r="C344" s="147" t="s">
        <v>217</v>
      </c>
      <c r="D344" s="147"/>
      <c r="E344" s="152"/>
      <c r="F344" s="152"/>
      <c r="G344" s="152"/>
      <c r="H344" s="21">
        <f t="shared" si="16"/>
        <v>0</v>
      </c>
      <c r="I344" s="3"/>
      <c r="J344" s="3"/>
    </row>
    <row r="345" spans="2:11" s="7" customFormat="1" hidden="1">
      <c r="B345" s="149">
        <v>301200</v>
      </c>
      <c r="C345" s="147" t="s">
        <v>218</v>
      </c>
      <c r="D345" s="147"/>
      <c r="E345" s="152"/>
      <c r="F345" s="152"/>
      <c r="G345" s="152"/>
      <c r="H345" s="21">
        <f t="shared" si="16"/>
        <v>0</v>
      </c>
      <c r="I345" s="3"/>
      <c r="J345" s="3"/>
    </row>
    <row r="346" spans="2:11" s="7" customFormat="1" hidden="1">
      <c r="B346" s="146">
        <v>302000</v>
      </c>
      <c r="C346" s="151" t="s">
        <v>628</v>
      </c>
      <c r="D346" s="151"/>
      <c r="E346" s="152">
        <f>E347-E348</f>
        <v>0</v>
      </c>
      <c r="F346" s="152">
        <f>F347-F348</f>
        <v>0</v>
      </c>
      <c r="G346" s="152">
        <f>G347-G348</f>
        <v>0</v>
      </c>
      <c r="H346" s="21">
        <f t="shared" si="16"/>
        <v>0</v>
      </c>
      <c r="I346" s="3"/>
      <c r="J346" s="3"/>
    </row>
    <row r="347" spans="2:11" s="7" customFormat="1" hidden="1">
      <c r="B347" s="149">
        <v>302100</v>
      </c>
      <c r="C347" s="147" t="s">
        <v>217</v>
      </c>
      <c r="D347" s="147"/>
      <c r="E347" s="152"/>
      <c r="F347" s="152"/>
      <c r="G347" s="152"/>
      <c r="H347" s="21">
        <f t="shared" si="16"/>
        <v>0</v>
      </c>
      <c r="I347" s="3"/>
      <c r="J347" s="3"/>
    </row>
    <row r="348" spans="2:11" s="7" customFormat="1" hidden="1">
      <c r="B348" s="149">
        <v>302200</v>
      </c>
      <c r="C348" s="147" t="s">
        <v>218</v>
      </c>
      <c r="D348" s="147"/>
      <c r="E348" s="152"/>
      <c r="F348" s="152"/>
      <c r="G348" s="152"/>
      <c r="H348" s="21">
        <f t="shared" si="16"/>
        <v>0</v>
      </c>
      <c r="I348" s="3"/>
      <c r="J348" s="3"/>
    </row>
    <row r="349" spans="2:11" s="7" customFormat="1" hidden="1">
      <c r="B349" s="146">
        <v>303000</v>
      </c>
      <c r="C349" s="151" t="s">
        <v>629</v>
      </c>
      <c r="D349" s="151"/>
      <c r="E349" s="152">
        <f>E350-E351</f>
        <v>0</v>
      </c>
      <c r="F349" s="152">
        <f>F350-F351</f>
        <v>0</v>
      </c>
      <c r="G349" s="152">
        <f>G350-G351</f>
        <v>0</v>
      </c>
      <c r="H349" s="21">
        <f t="shared" si="16"/>
        <v>0</v>
      </c>
      <c r="I349" s="3"/>
      <c r="J349" s="3"/>
    </row>
    <row r="350" spans="2:11" s="7" customFormat="1" hidden="1">
      <c r="B350" s="149">
        <v>303100</v>
      </c>
      <c r="C350" s="147" t="s">
        <v>217</v>
      </c>
      <c r="D350" s="147"/>
      <c r="E350" s="152"/>
      <c r="F350" s="152"/>
      <c r="G350" s="152"/>
      <c r="H350" s="21">
        <f t="shared" si="16"/>
        <v>0</v>
      </c>
      <c r="I350" s="3"/>
      <c r="J350" s="3"/>
    </row>
    <row r="351" spans="2:11" s="7" customFormat="1" hidden="1">
      <c r="B351" s="149">
        <v>303200</v>
      </c>
      <c r="C351" s="147" t="s">
        <v>218</v>
      </c>
      <c r="D351" s="147"/>
      <c r="E351" s="152"/>
      <c r="F351" s="152"/>
      <c r="G351" s="152"/>
      <c r="H351" s="21">
        <f t="shared" si="16"/>
        <v>0</v>
      </c>
      <c r="I351" s="3"/>
      <c r="J351" s="3"/>
    </row>
    <row r="352" spans="2:11" s="7" customFormat="1" hidden="1">
      <c r="B352" s="146">
        <v>304000</v>
      </c>
      <c r="C352" s="151" t="s">
        <v>601</v>
      </c>
      <c r="D352" s="151"/>
      <c r="E352" s="152">
        <f>E353-E354</f>
        <v>0</v>
      </c>
      <c r="F352" s="152">
        <f>F353-F354</f>
        <v>0</v>
      </c>
      <c r="G352" s="152">
        <f>G353-G354</f>
        <v>0</v>
      </c>
      <c r="H352" s="21">
        <f t="shared" si="16"/>
        <v>0</v>
      </c>
      <c r="I352" s="3"/>
      <c r="J352" s="3"/>
    </row>
    <row r="353" spans="2:11" s="20" customFormat="1" hidden="1">
      <c r="B353" s="149">
        <v>304100</v>
      </c>
      <c r="C353" s="147" t="s">
        <v>217</v>
      </c>
      <c r="D353" s="147"/>
      <c r="E353" s="152"/>
      <c r="F353" s="152"/>
      <c r="G353" s="152"/>
      <c r="H353" s="21">
        <f t="shared" si="16"/>
        <v>0</v>
      </c>
      <c r="I353" s="49"/>
      <c r="J353" s="49"/>
      <c r="K353" s="49"/>
    </row>
    <row r="354" spans="2:11" s="20" customFormat="1" hidden="1">
      <c r="B354" s="149">
        <v>304200</v>
      </c>
      <c r="C354" s="147" t="s">
        <v>218</v>
      </c>
      <c r="D354" s="147"/>
      <c r="E354" s="152"/>
      <c r="F354" s="152"/>
      <c r="G354" s="152"/>
      <c r="H354" s="21">
        <f t="shared" si="16"/>
        <v>0</v>
      </c>
      <c r="I354" s="49"/>
      <c r="J354" s="49"/>
      <c r="K354" s="49"/>
    </row>
    <row r="355" spans="2:11" s="20" customFormat="1" hidden="1">
      <c r="B355" s="146">
        <v>305000</v>
      </c>
      <c r="C355" s="151" t="s">
        <v>1064</v>
      </c>
      <c r="D355" s="151"/>
      <c r="E355" s="152">
        <f>E356-E357</f>
        <v>0</v>
      </c>
      <c r="F355" s="152">
        <f>F356-F357</f>
        <v>0</v>
      </c>
      <c r="G355" s="152">
        <f>G356-G357</f>
        <v>0</v>
      </c>
      <c r="H355" s="21">
        <f t="shared" si="16"/>
        <v>0</v>
      </c>
      <c r="I355" s="49"/>
      <c r="J355" s="49"/>
      <c r="K355" s="49"/>
    </row>
    <row r="356" spans="2:11" s="7" customFormat="1" hidden="1">
      <c r="B356" s="149">
        <v>305100</v>
      </c>
      <c r="C356" s="147" t="s">
        <v>217</v>
      </c>
      <c r="D356" s="147"/>
      <c r="E356" s="152"/>
      <c r="F356" s="152"/>
      <c r="G356" s="152"/>
      <c r="H356" s="21">
        <f t="shared" si="16"/>
        <v>0</v>
      </c>
      <c r="I356" s="3"/>
      <c r="J356" s="3"/>
    </row>
    <row r="357" spans="2:11" s="7" customFormat="1" hidden="1">
      <c r="B357" s="149">
        <v>305200</v>
      </c>
      <c r="C357" s="147" t="s">
        <v>218</v>
      </c>
      <c r="D357" s="147"/>
      <c r="E357" s="152"/>
      <c r="F357" s="152"/>
      <c r="G357" s="152"/>
      <c r="H357" s="21">
        <f t="shared" si="16"/>
        <v>0</v>
      </c>
      <c r="I357" s="3"/>
      <c r="J357" s="3"/>
    </row>
    <row r="358" spans="2:11" s="7" customFormat="1" ht="23" hidden="1">
      <c r="B358" s="146">
        <v>306000</v>
      </c>
      <c r="C358" s="151" t="s">
        <v>1433</v>
      </c>
      <c r="D358" s="151"/>
      <c r="E358" s="152">
        <f>E359-E360</f>
        <v>0</v>
      </c>
      <c r="F358" s="152">
        <f>F359-F360</f>
        <v>0</v>
      </c>
      <c r="G358" s="152">
        <f>G359-G360</f>
        <v>0</v>
      </c>
      <c r="H358" s="21">
        <f t="shared" si="16"/>
        <v>0</v>
      </c>
      <c r="I358" s="3"/>
      <c r="J358" s="3"/>
    </row>
    <row r="359" spans="2:11" s="7" customFormat="1" hidden="1">
      <c r="B359" s="149">
        <v>306100</v>
      </c>
      <c r="C359" s="147" t="s">
        <v>639</v>
      </c>
      <c r="D359" s="147"/>
      <c r="E359" s="152"/>
      <c r="F359" s="152"/>
      <c r="G359" s="152"/>
      <c r="H359" s="21">
        <f t="shared" si="16"/>
        <v>0</v>
      </c>
      <c r="I359" s="3"/>
      <c r="J359" s="3"/>
    </row>
    <row r="360" spans="2:11" s="7" customFormat="1" hidden="1">
      <c r="B360" s="149">
        <v>306200</v>
      </c>
      <c r="C360" s="147" t="s">
        <v>1015</v>
      </c>
      <c r="D360" s="147"/>
      <c r="E360" s="152"/>
      <c r="F360" s="152"/>
      <c r="G360" s="152"/>
      <c r="H360" s="21">
        <f t="shared" si="16"/>
        <v>0</v>
      </c>
      <c r="I360" s="3"/>
      <c r="J360" s="3"/>
    </row>
    <row r="361" spans="2:11" s="7" customFormat="1" hidden="1">
      <c r="B361" s="146">
        <v>307000</v>
      </c>
      <c r="C361" s="151" t="s">
        <v>641</v>
      </c>
      <c r="D361" s="151"/>
      <c r="E361" s="152">
        <f>E362-E363</f>
        <v>0</v>
      </c>
      <c r="F361" s="152">
        <f>F362-F363</f>
        <v>0</v>
      </c>
      <c r="G361" s="152">
        <f>G362-G363</f>
        <v>0</v>
      </c>
      <c r="H361" s="21">
        <f t="shared" si="16"/>
        <v>0</v>
      </c>
      <c r="I361" s="3"/>
      <c r="J361" s="3"/>
    </row>
    <row r="362" spans="2:11" s="7" customFormat="1" ht="23" hidden="1">
      <c r="B362" s="149">
        <v>307100</v>
      </c>
      <c r="C362" s="147" t="s">
        <v>1046</v>
      </c>
      <c r="D362" s="147"/>
      <c r="E362" s="152"/>
      <c r="F362" s="152"/>
      <c r="G362" s="152"/>
      <c r="H362" s="21">
        <f t="shared" si="16"/>
        <v>0</v>
      </c>
      <c r="I362" s="3"/>
      <c r="J362" s="3"/>
    </row>
    <row r="363" spans="2:11" s="7" customFormat="1" ht="23" hidden="1">
      <c r="B363" s="159">
        <v>307200</v>
      </c>
      <c r="C363" s="164" t="s">
        <v>792</v>
      </c>
      <c r="D363" s="164"/>
      <c r="E363" s="160"/>
      <c r="F363" s="160"/>
      <c r="G363" s="160"/>
      <c r="H363" s="21">
        <f t="shared" si="16"/>
        <v>0</v>
      </c>
      <c r="I363" s="3"/>
      <c r="J363" s="3"/>
    </row>
    <row r="364" spans="2:11" s="7" customFormat="1" ht="26" hidden="1">
      <c r="B364" s="632"/>
      <c r="C364" s="633" t="s">
        <v>996</v>
      </c>
      <c r="D364" s="633"/>
      <c r="E364" s="634">
        <f>E294+E342</f>
        <v>0</v>
      </c>
      <c r="F364" s="634">
        <f>F294+F342</f>
        <v>0</v>
      </c>
      <c r="G364" s="634">
        <f>G294+G342</f>
        <v>0</v>
      </c>
      <c r="H364" s="21">
        <f t="shared" si="16"/>
        <v>0</v>
      </c>
      <c r="I364" s="3"/>
      <c r="J364" s="3"/>
    </row>
    <row r="365" spans="2:11" s="7" customFormat="1" hidden="1">
      <c r="B365" s="635"/>
      <c r="C365" s="636" t="s">
        <v>567</v>
      </c>
      <c r="D365" s="636"/>
      <c r="E365" s="637"/>
      <c r="F365" s="637"/>
      <c r="G365" s="637"/>
      <c r="H365" s="21">
        <f t="shared" si="16"/>
        <v>0</v>
      </c>
      <c r="I365" s="3"/>
      <c r="J365" s="3"/>
    </row>
    <row r="366" spans="2:11" s="7" customFormat="1" hidden="1">
      <c r="B366" s="638">
        <v>400000</v>
      </c>
      <c r="C366" s="638" t="s">
        <v>1034</v>
      </c>
      <c r="D366" s="638"/>
      <c r="E366" s="152">
        <f>E367-E378</f>
        <v>0</v>
      </c>
      <c r="F366" s="152">
        <f>F367-F378</f>
        <v>0</v>
      </c>
      <c r="G366" s="152">
        <f>G367-G378</f>
        <v>0</v>
      </c>
      <c r="H366" s="21">
        <f t="shared" si="16"/>
        <v>0</v>
      </c>
      <c r="I366" s="3"/>
      <c r="J366" s="3"/>
    </row>
    <row r="367" spans="2:11" s="7" customFormat="1" hidden="1">
      <c r="B367" s="146">
        <v>401000</v>
      </c>
      <c r="C367" s="151" t="s">
        <v>530</v>
      </c>
      <c r="D367" s="151"/>
      <c r="E367" s="152">
        <f>E368+E373</f>
        <v>0</v>
      </c>
      <c r="F367" s="152">
        <f>F368+F373</f>
        <v>0</v>
      </c>
      <c r="G367" s="152">
        <f>G368+G373</f>
        <v>0</v>
      </c>
      <c r="H367" s="21">
        <f t="shared" si="16"/>
        <v>0</v>
      </c>
      <c r="I367" s="3"/>
      <c r="J367" s="3"/>
    </row>
    <row r="368" spans="2:11" s="7" customFormat="1" hidden="1">
      <c r="B368" s="146">
        <v>401100</v>
      </c>
      <c r="C368" s="151" t="s">
        <v>1439</v>
      </c>
      <c r="D368" s="151"/>
      <c r="E368" s="152">
        <f>SUM(E369:E372)</f>
        <v>0</v>
      </c>
      <c r="F368" s="152">
        <f>SUM(F369:F372)</f>
        <v>0</v>
      </c>
      <c r="G368" s="152">
        <f>SUM(G369:G372)</f>
        <v>0</v>
      </c>
      <c r="H368" s="21">
        <f t="shared" si="16"/>
        <v>0</v>
      </c>
      <c r="I368" s="3"/>
      <c r="J368" s="3"/>
    </row>
    <row r="369" spans="2:11" s="7" customFormat="1" hidden="1">
      <c r="B369" s="149">
        <v>401101</v>
      </c>
      <c r="C369" s="147" t="s">
        <v>604</v>
      </c>
      <c r="D369" s="147"/>
      <c r="E369" s="152"/>
      <c r="F369" s="152"/>
      <c r="G369" s="152"/>
      <c r="H369" s="21">
        <f t="shared" si="16"/>
        <v>0</v>
      </c>
      <c r="I369" s="3"/>
      <c r="J369" s="3"/>
    </row>
    <row r="370" spans="2:11" s="7" customFormat="1" hidden="1">
      <c r="B370" s="149">
        <v>401102</v>
      </c>
      <c r="C370" s="147" t="s">
        <v>680</v>
      </c>
      <c r="D370" s="147"/>
      <c r="E370" s="152"/>
      <c r="F370" s="152"/>
      <c r="G370" s="152"/>
      <c r="H370" s="21">
        <f t="shared" si="16"/>
        <v>0</v>
      </c>
      <c r="I370" s="3"/>
      <c r="J370" s="3"/>
    </row>
    <row r="371" spans="2:11" s="7" customFormat="1" hidden="1">
      <c r="B371" s="149">
        <v>401103</v>
      </c>
      <c r="C371" s="147" t="s">
        <v>750</v>
      </c>
      <c r="D371" s="147"/>
      <c r="E371" s="152"/>
      <c r="F371" s="152"/>
      <c r="G371" s="152"/>
      <c r="H371" s="21">
        <f t="shared" si="16"/>
        <v>0</v>
      </c>
      <c r="I371" s="3"/>
      <c r="J371" s="3"/>
    </row>
    <row r="372" spans="2:11" s="7" customFormat="1" hidden="1">
      <c r="B372" s="149">
        <v>401104</v>
      </c>
      <c r="C372" s="147" t="s">
        <v>751</v>
      </c>
      <c r="D372" s="147"/>
      <c r="E372" s="152"/>
      <c r="F372" s="152"/>
      <c r="G372" s="152"/>
      <c r="H372" s="21">
        <f t="shared" si="16"/>
        <v>0</v>
      </c>
      <c r="I372" s="3"/>
      <c r="J372" s="3"/>
    </row>
    <row r="373" spans="2:11" s="7" customFormat="1" hidden="1">
      <c r="B373" s="146">
        <v>401200</v>
      </c>
      <c r="C373" s="151" t="s">
        <v>100</v>
      </c>
      <c r="D373" s="151"/>
      <c r="E373" s="152">
        <f>SUM(E374:E377)</f>
        <v>0</v>
      </c>
      <c r="F373" s="152">
        <f>SUM(F374:F377)</f>
        <v>0</v>
      </c>
      <c r="G373" s="152">
        <f>SUM(G374:G377)</f>
        <v>0</v>
      </c>
      <c r="H373" s="21">
        <f t="shared" si="16"/>
        <v>0</v>
      </c>
      <c r="I373" s="3"/>
      <c r="J373" s="3"/>
    </row>
    <row r="374" spans="2:11" s="7" customFormat="1" hidden="1">
      <c r="B374" s="149">
        <v>401201</v>
      </c>
      <c r="C374" s="147" t="s">
        <v>604</v>
      </c>
      <c r="D374" s="147"/>
      <c r="E374" s="152"/>
      <c r="F374" s="152"/>
      <c r="G374" s="152"/>
      <c r="H374" s="21">
        <f t="shared" si="16"/>
        <v>0</v>
      </c>
      <c r="I374" s="3"/>
      <c r="J374" s="3"/>
    </row>
    <row r="375" spans="2:11" s="20" customFormat="1" hidden="1">
      <c r="B375" s="149">
        <v>401202</v>
      </c>
      <c r="C375" s="147" t="s">
        <v>680</v>
      </c>
      <c r="D375" s="147"/>
      <c r="E375" s="152"/>
      <c r="F375" s="152"/>
      <c r="G375" s="152"/>
      <c r="H375" s="21">
        <f t="shared" si="16"/>
        <v>0</v>
      </c>
      <c r="I375" s="49"/>
      <c r="J375" s="49"/>
      <c r="K375" s="49"/>
    </row>
    <row r="376" spans="2:11" s="20" customFormat="1" ht="20.5" hidden="1" customHeight="1">
      <c r="B376" s="149">
        <v>401203</v>
      </c>
      <c r="C376" s="147" t="s">
        <v>750</v>
      </c>
      <c r="D376" s="147"/>
      <c r="E376" s="152"/>
      <c r="F376" s="152"/>
      <c r="G376" s="152"/>
      <c r="H376" s="21">
        <f t="shared" si="16"/>
        <v>0</v>
      </c>
      <c r="I376" s="49"/>
      <c r="J376" s="49"/>
      <c r="K376" s="49"/>
    </row>
    <row r="377" spans="2:11" s="166" customFormat="1" ht="29.15" hidden="1" customHeight="1">
      <c r="B377" s="149">
        <v>401204</v>
      </c>
      <c r="C377" s="147" t="s">
        <v>751</v>
      </c>
      <c r="D377" s="147"/>
      <c r="E377" s="152"/>
      <c r="F377" s="152"/>
      <c r="G377" s="152"/>
      <c r="H377" s="21">
        <f t="shared" si="16"/>
        <v>0</v>
      </c>
      <c r="I377" s="49"/>
      <c r="J377" s="49"/>
      <c r="K377" s="49"/>
    </row>
    <row r="378" spans="2:11" s="168" customFormat="1" ht="36" hidden="1" customHeight="1">
      <c r="B378" s="146">
        <v>402000</v>
      </c>
      <c r="C378" s="151" t="s">
        <v>685</v>
      </c>
      <c r="D378" s="151"/>
      <c r="E378" s="152">
        <f>E379+E384</f>
        <v>0</v>
      </c>
      <c r="F378" s="152">
        <f>F379+F384</f>
        <v>0</v>
      </c>
      <c r="G378" s="152">
        <f>G379+G384</f>
        <v>0</v>
      </c>
      <c r="H378" s="21">
        <f t="shared" si="16"/>
        <v>0</v>
      </c>
      <c r="I378" s="167"/>
      <c r="J378" s="167"/>
      <c r="K378" s="167"/>
    </row>
    <row r="379" spans="2:11" s="166" customFormat="1" hidden="1">
      <c r="B379" s="146">
        <v>402100</v>
      </c>
      <c r="C379" s="151" t="s">
        <v>686</v>
      </c>
      <c r="D379" s="151"/>
      <c r="E379" s="152">
        <f>SUM(E380:E383)</f>
        <v>0</v>
      </c>
      <c r="F379" s="152">
        <f>SUM(F380:F383)</f>
        <v>0</v>
      </c>
      <c r="G379" s="152">
        <f>SUM(G380:G383)</f>
        <v>0</v>
      </c>
      <c r="H379" s="21">
        <f t="shared" si="16"/>
        <v>0</v>
      </c>
    </row>
    <row r="380" spans="2:11" s="20" customFormat="1" hidden="1">
      <c r="B380" s="149">
        <v>402101</v>
      </c>
      <c r="C380" s="147" t="s">
        <v>604</v>
      </c>
      <c r="D380" s="147"/>
      <c r="E380" s="152"/>
      <c r="F380" s="152"/>
      <c r="G380" s="152"/>
      <c r="H380" s="21">
        <f t="shared" si="16"/>
        <v>0</v>
      </c>
      <c r="I380" s="49"/>
      <c r="J380" s="49"/>
      <c r="K380" s="49"/>
    </row>
    <row r="381" spans="2:11" s="20" customFormat="1" hidden="1">
      <c r="B381" s="149">
        <v>402102</v>
      </c>
      <c r="C381" s="147" t="s">
        <v>680</v>
      </c>
      <c r="D381" s="147"/>
      <c r="E381" s="152"/>
      <c r="F381" s="152"/>
      <c r="G381" s="152"/>
      <c r="H381" s="21">
        <f t="shared" si="16"/>
        <v>0</v>
      </c>
      <c r="I381" s="49"/>
      <c r="J381" s="49"/>
      <c r="K381" s="49"/>
    </row>
    <row r="382" spans="2:11" s="20" customFormat="1" hidden="1">
      <c r="B382" s="149">
        <v>402103</v>
      </c>
      <c r="C382" s="147" t="s">
        <v>750</v>
      </c>
      <c r="D382" s="147"/>
      <c r="E382" s="152"/>
      <c r="F382" s="152"/>
      <c r="G382" s="152"/>
      <c r="H382" s="21">
        <f t="shared" si="16"/>
        <v>0</v>
      </c>
      <c r="I382" s="49"/>
      <c r="J382" s="49"/>
      <c r="K382" s="49"/>
    </row>
    <row r="383" spans="2:11" s="20" customFormat="1" hidden="1">
      <c r="B383" s="149">
        <v>402104</v>
      </c>
      <c r="C383" s="147" t="s">
        <v>751</v>
      </c>
      <c r="D383" s="147"/>
      <c r="E383" s="152"/>
      <c r="F383" s="152"/>
      <c r="G383" s="152"/>
      <c r="H383" s="21">
        <f t="shared" si="16"/>
        <v>0</v>
      </c>
      <c r="I383" s="49"/>
      <c r="J383" s="49"/>
      <c r="K383" s="49"/>
    </row>
    <row r="384" spans="2:11" s="20" customFormat="1" hidden="1">
      <c r="B384" s="146">
        <v>402200</v>
      </c>
      <c r="C384" s="151" t="s">
        <v>687</v>
      </c>
      <c r="D384" s="151"/>
      <c r="E384" s="152">
        <f>SUM(E385:E388)</f>
        <v>0</v>
      </c>
      <c r="F384" s="152">
        <f>SUM(F385:F388)</f>
        <v>0</v>
      </c>
      <c r="G384" s="152">
        <f>SUM(G385:G388)</f>
        <v>0</v>
      </c>
      <c r="H384" s="21">
        <f t="shared" si="16"/>
        <v>0</v>
      </c>
      <c r="I384" s="49"/>
      <c r="J384" s="49"/>
      <c r="K384" s="49"/>
    </row>
    <row r="385" spans="2:11" s="20" customFormat="1" hidden="1">
      <c r="B385" s="149">
        <v>402201</v>
      </c>
      <c r="C385" s="147" t="s">
        <v>604</v>
      </c>
      <c r="D385" s="147"/>
      <c r="E385" s="152"/>
      <c r="F385" s="152"/>
      <c r="G385" s="152"/>
      <c r="H385" s="21">
        <f t="shared" si="16"/>
        <v>0</v>
      </c>
      <c r="I385" s="49"/>
      <c r="J385" s="49"/>
      <c r="K385" s="49"/>
    </row>
    <row r="386" spans="2:11" s="20" customFormat="1" hidden="1">
      <c r="B386" s="149">
        <v>402202</v>
      </c>
      <c r="C386" s="147" t="s">
        <v>680</v>
      </c>
      <c r="D386" s="147"/>
      <c r="E386" s="152"/>
      <c r="F386" s="152"/>
      <c r="G386" s="152"/>
      <c r="H386" s="21">
        <f t="shared" si="16"/>
        <v>0</v>
      </c>
      <c r="I386" s="49"/>
      <c r="J386" s="49"/>
      <c r="K386" s="49"/>
    </row>
    <row r="387" spans="2:11" s="20" customFormat="1" hidden="1">
      <c r="B387" s="149">
        <v>402203</v>
      </c>
      <c r="C387" s="147" t="s">
        <v>750</v>
      </c>
      <c r="D387" s="147"/>
      <c r="E387" s="152"/>
      <c r="F387" s="152"/>
      <c r="G387" s="152"/>
      <c r="H387" s="21">
        <f t="shared" si="16"/>
        <v>0</v>
      </c>
      <c r="I387" s="49"/>
      <c r="J387" s="49"/>
      <c r="K387" s="49"/>
    </row>
    <row r="388" spans="2:11" s="20" customFormat="1" hidden="1">
      <c r="B388" s="159">
        <v>402204</v>
      </c>
      <c r="C388" s="164" t="s">
        <v>751</v>
      </c>
      <c r="D388" s="164"/>
      <c r="E388" s="160"/>
      <c r="F388" s="160"/>
      <c r="G388" s="160"/>
      <c r="H388" s="21">
        <f t="shared" si="16"/>
        <v>0</v>
      </c>
      <c r="I388" s="49"/>
      <c r="J388" s="49"/>
      <c r="K388" s="49"/>
    </row>
    <row r="389" spans="2:11" s="20" customFormat="1" hidden="1">
      <c r="B389" s="639">
        <v>600000</v>
      </c>
      <c r="C389" s="640" t="s">
        <v>688</v>
      </c>
      <c r="D389" s="640"/>
      <c r="E389" s="634">
        <f>E390+E393+E397+E398</f>
        <v>0</v>
      </c>
      <c r="F389" s="634">
        <f>F390+F393+F397+F398</f>
        <v>0</v>
      </c>
      <c r="G389" s="634">
        <f>G390+G393+G397+G398</f>
        <v>0</v>
      </c>
      <c r="H389" s="21">
        <f t="shared" si="16"/>
        <v>0</v>
      </c>
      <c r="I389" s="49"/>
      <c r="J389" s="49"/>
      <c r="K389" s="49"/>
    </row>
    <row r="390" spans="2:11" s="20" customFormat="1" ht="23" hidden="1">
      <c r="B390" s="169">
        <v>601000</v>
      </c>
      <c r="C390" s="144" t="s">
        <v>793</v>
      </c>
      <c r="D390" s="144"/>
      <c r="E390" s="162">
        <f>E391-E392</f>
        <v>0</v>
      </c>
      <c r="F390" s="162">
        <f>F391-F392</f>
        <v>0</v>
      </c>
      <c r="G390" s="162">
        <f>G391-G392</f>
        <v>0</v>
      </c>
      <c r="H390" s="21">
        <f t="shared" si="16"/>
        <v>0</v>
      </c>
      <c r="I390" s="49"/>
      <c r="J390" s="49"/>
      <c r="K390" s="49"/>
    </row>
    <row r="391" spans="2:11" s="20" customFormat="1" hidden="1">
      <c r="B391" s="149">
        <v>601100</v>
      </c>
      <c r="C391" s="147" t="s">
        <v>771</v>
      </c>
      <c r="D391" s="147"/>
      <c r="E391" s="152">
        <f t="shared" ref="E391:G392" si="17">E330+E359</f>
        <v>0</v>
      </c>
      <c r="F391" s="152">
        <f t="shared" si="17"/>
        <v>0</v>
      </c>
      <c r="G391" s="152">
        <f t="shared" si="17"/>
        <v>0</v>
      </c>
      <c r="H391" s="21">
        <f t="shared" si="16"/>
        <v>0</v>
      </c>
      <c r="I391" s="49"/>
      <c r="J391" s="49"/>
      <c r="K391" s="49"/>
    </row>
    <row r="392" spans="2:11" s="20" customFormat="1" hidden="1">
      <c r="B392" s="159">
        <v>601200</v>
      </c>
      <c r="C392" s="164" t="s">
        <v>1015</v>
      </c>
      <c r="D392" s="164"/>
      <c r="E392" s="160">
        <f t="shared" si="17"/>
        <v>0</v>
      </c>
      <c r="F392" s="160">
        <f t="shared" si="17"/>
        <v>0</v>
      </c>
      <c r="G392" s="160">
        <f t="shared" si="17"/>
        <v>0</v>
      </c>
      <c r="H392" s="21">
        <f t="shared" si="16"/>
        <v>0</v>
      </c>
      <c r="I392" s="49"/>
      <c r="J392" s="49"/>
      <c r="K392" s="49"/>
    </row>
    <row r="393" spans="2:11" s="20" customFormat="1" hidden="1">
      <c r="B393" s="641">
        <v>602000</v>
      </c>
      <c r="C393" s="642" t="s">
        <v>450</v>
      </c>
      <c r="D393" s="642"/>
      <c r="E393" s="626">
        <f>(E394-E395+E396)</f>
        <v>0</v>
      </c>
      <c r="F393" s="626">
        <f>(F394-F395+F396)</f>
        <v>0</v>
      </c>
      <c r="G393" s="626">
        <f>(G394-G395+G396)</f>
        <v>0</v>
      </c>
      <c r="H393" s="21">
        <f t="shared" si="16"/>
        <v>0</v>
      </c>
      <c r="I393" s="49"/>
      <c r="J393" s="49"/>
      <c r="K393" s="49"/>
    </row>
    <row r="394" spans="2:11" s="20" customFormat="1" ht="17.5" hidden="1" customHeight="1">
      <c r="B394" s="643">
        <v>602100</v>
      </c>
      <c r="C394" s="157" t="s">
        <v>1014</v>
      </c>
      <c r="D394" s="157"/>
      <c r="E394" s="158">
        <f t="shared" ref="E394:G395" si="18">E326+E337</f>
        <v>0</v>
      </c>
      <c r="F394" s="158">
        <f t="shared" si="18"/>
        <v>0</v>
      </c>
      <c r="G394" s="158">
        <f t="shared" si="18"/>
        <v>0</v>
      </c>
      <c r="H394" s="21">
        <f t="shared" si="16"/>
        <v>0</v>
      </c>
      <c r="I394" s="49"/>
      <c r="J394" s="49"/>
      <c r="K394" s="49"/>
    </row>
    <row r="395" spans="2:11" s="20" customFormat="1" ht="17.5" hidden="1" customHeight="1">
      <c r="B395" s="644">
        <v>602200</v>
      </c>
      <c r="C395" s="645" t="s">
        <v>214</v>
      </c>
      <c r="D395" s="645"/>
      <c r="E395" s="630">
        <f t="shared" si="18"/>
        <v>0</v>
      </c>
      <c r="F395" s="630">
        <f t="shared" si="18"/>
        <v>0</v>
      </c>
      <c r="G395" s="630">
        <f t="shared" si="18"/>
        <v>0</v>
      </c>
      <c r="H395" s="21">
        <f t="shared" si="16"/>
        <v>0</v>
      </c>
      <c r="I395" s="49"/>
      <c r="J395" s="49"/>
      <c r="K395" s="49"/>
    </row>
    <row r="396" spans="2:11" s="20" customFormat="1" hidden="1">
      <c r="B396" s="282">
        <v>602300</v>
      </c>
      <c r="C396" s="283" t="s">
        <v>215</v>
      </c>
      <c r="D396" s="283"/>
      <c r="E396" s="162">
        <f>E328+E332</f>
        <v>0</v>
      </c>
      <c r="F396" s="162">
        <f>F328+F332</f>
        <v>0</v>
      </c>
      <c r="G396" s="162">
        <f>G328+G332</f>
        <v>0</v>
      </c>
      <c r="H396" s="21">
        <f t="shared" si="16"/>
        <v>0</v>
      </c>
      <c r="I396" s="49"/>
      <c r="J396" s="49"/>
      <c r="K396" s="49"/>
    </row>
    <row r="397" spans="2:11" s="20" customFormat="1" hidden="1">
      <c r="B397" s="646">
        <v>603000</v>
      </c>
      <c r="C397" s="151" t="s">
        <v>757</v>
      </c>
      <c r="D397" s="151"/>
      <c r="E397" s="152">
        <f>E318</f>
        <v>0</v>
      </c>
      <c r="F397" s="152">
        <f>F318</f>
        <v>0</v>
      </c>
      <c r="G397" s="152">
        <f>G318</f>
        <v>0</v>
      </c>
      <c r="H397" s="21">
        <f t="shared" si="16"/>
        <v>0</v>
      </c>
      <c r="I397" s="49"/>
      <c r="J397" s="49"/>
      <c r="K397" s="49"/>
    </row>
    <row r="398" spans="2:11" s="20" customFormat="1" hidden="1">
      <c r="B398" s="170">
        <v>604000</v>
      </c>
      <c r="C398" s="171" t="s">
        <v>25</v>
      </c>
      <c r="D398" s="171"/>
      <c r="E398" s="152">
        <f>E399-E400</f>
        <v>0</v>
      </c>
      <c r="F398" s="152">
        <f>F399-F400</f>
        <v>0</v>
      </c>
      <c r="G398" s="152">
        <f>G399-G400</f>
        <v>0</v>
      </c>
      <c r="H398" s="21">
        <f t="shared" si="16"/>
        <v>0</v>
      </c>
      <c r="I398" s="49"/>
      <c r="J398" s="49"/>
      <c r="K398" s="49"/>
    </row>
    <row r="399" spans="2:11" s="20" customFormat="1" hidden="1">
      <c r="B399" s="172">
        <v>604100</v>
      </c>
      <c r="C399" s="147" t="s">
        <v>1014</v>
      </c>
      <c r="D399" s="147"/>
      <c r="E399" s="152"/>
      <c r="F399" s="152"/>
      <c r="G399" s="152"/>
      <c r="H399" s="21">
        <f t="shared" si="16"/>
        <v>0</v>
      </c>
      <c r="I399" s="49"/>
      <c r="J399" s="49"/>
      <c r="K399" s="49"/>
    </row>
    <row r="400" spans="2:11" s="20" customFormat="1" hidden="1">
      <c r="B400" s="173">
        <v>604200</v>
      </c>
      <c r="C400" s="164" t="s">
        <v>214</v>
      </c>
      <c r="D400" s="164"/>
      <c r="E400" s="160"/>
      <c r="F400" s="160"/>
      <c r="G400" s="160"/>
      <c r="H400" s="21">
        <f t="shared" si="16"/>
        <v>0</v>
      </c>
      <c r="I400" s="49"/>
      <c r="J400" s="49"/>
      <c r="K400" s="49"/>
    </row>
    <row r="401" spans="2:11" s="20" customFormat="1" ht="26" hidden="1">
      <c r="B401" s="647"/>
      <c r="C401" s="648" t="s">
        <v>950</v>
      </c>
      <c r="D401" s="648"/>
      <c r="E401" s="626">
        <f>E366+E389</f>
        <v>0</v>
      </c>
      <c r="F401" s="626">
        <f>F366+F389</f>
        <v>0</v>
      </c>
      <c r="G401" s="626">
        <f>G366+G389</f>
        <v>0</v>
      </c>
      <c r="H401" s="21">
        <f t="shared" si="16"/>
        <v>0</v>
      </c>
      <c r="I401" s="49"/>
      <c r="J401" s="49"/>
      <c r="K401" s="49"/>
    </row>
    <row r="402" spans="2:11" s="20" customFormat="1" ht="21" hidden="1" customHeight="1">
      <c r="B402" s="649"/>
      <c r="C402" s="650" t="s">
        <v>648</v>
      </c>
      <c r="D402" s="650"/>
      <c r="E402" s="651">
        <f>+E401+E288</f>
        <v>0</v>
      </c>
      <c r="F402" s="651">
        <f>+F401+F288</f>
        <v>163764800</v>
      </c>
      <c r="G402" s="651">
        <f>+G401+G288</f>
        <v>0</v>
      </c>
      <c r="H402" s="21">
        <f t="shared" si="16"/>
        <v>0</v>
      </c>
      <c r="I402" s="49"/>
      <c r="J402" s="49"/>
      <c r="K402" s="49"/>
    </row>
    <row r="403" spans="2:11" s="20" customFormat="1" ht="21" customHeight="1">
      <c r="B403" s="652"/>
      <c r="C403" s="174"/>
      <c r="D403" s="174"/>
      <c r="E403" s="175"/>
      <c r="F403" s="175"/>
      <c r="G403" s="175"/>
      <c r="H403" s="305">
        <v>1</v>
      </c>
      <c r="I403" s="305"/>
      <c r="J403" s="49"/>
      <c r="K403" s="49"/>
    </row>
    <row r="404" spans="2:11" s="20" customFormat="1" ht="21" hidden="1" customHeight="1">
      <c r="B404" s="652"/>
      <c r="C404" s="174"/>
      <c r="D404" s="174"/>
      <c r="E404" s="653">
        <f>+E402-'[6]видатки_затв '!C438</f>
        <v>0</v>
      </c>
      <c r="F404" s="653">
        <f>+F402-'[6]видатки_затв '!F438</f>
        <v>163764800</v>
      </c>
      <c r="G404" s="653">
        <f>+G402-'[6]видатки_затв '!K438</f>
        <v>0</v>
      </c>
      <c r="H404" s="21"/>
      <c r="I404" s="49"/>
      <c r="J404" s="49"/>
      <c r="K404" s="49"/>
    </row>
    <row r="405" spans="2:11" s="20" customFormat="1">
      <c r="B405" s="654"/>
      <c r="C405" s="341"/>
      <c r="D405" s="662"/>
      <c r="E405" s="663"/>
      <c r="F405" s="664"/>
      <c r="G405" s="655"/>
      <c r="H405" s="305">
        <v>1</v>
      </c>
      <c r="I405" s="305"/>
      <c r="J405" s="49"/>
      <c r="K405" s="49"/>
    </row>
    <row r="406" spans="2:11" s="20" customFormat="1" ht="30" customHeight="1">
      <c r="B406" s="804"/>
      <c r="C406" s="804"/>
      <c r="D406" s="656"/>
      <c r="E406" s="657"/>
      <c r="F406" s="658"/>
      <c r="G406" s="659"/>
      <c r="H406" s="668">
        <v>1</v>
      </c>
      <c r="I406" s="305"/>
      <c r="J406" s="49"/>
      <c r="K406" s="49"/>
    </row>
    <row r="407" spans="2:11" s="20" customFormat="1" hidden="1">
      <c r="B407" s="654"/>
      <c r="C407" s="429"/>
      <c r="D407" s="429"/>
      <c r="E407" s="429"/>
      <c r="F407" s="429"/>
      <c r="G407" s="429"/>
      <c r="H407" s="346"/>
      <c r="I407" s="346"/>
      <c r="J407" s="49"/>
      <c r="K407" s="49"/>
    </row>
    <row r="408" spans="2:11" s="20" customFormat="1" hidden="1">
      <c r="B408" s="660"/>
      <c r="D408" s="351"/>
      <c r="E408" s="351"/>
      <c r="F408" s="351"/>
      <c r="G408" s="351"/>
      <c r="H408" s="346"/>
      <c r="I408" s="346"/>
      <c r="J408" s="49"/>
      <c r="K408" s="49"/>
    </row>
    <row r="409" spans="2:11" s="20" customFormat="1" hidden="1">
      <c r="B409" s="660"/>
      <c r="F409" s="176"/>
      <c r="H409" s="21"/>
      <c r="I409" s="49"/>
      <c r="J409" s="49"/>
      <c r="K409" s="49"/>
    </row>
    <row r="410" spans="2:11" s="20" customFormat="1" hidden="1">
      <c r="B410" s="660"/>
      <c r="D410" s="278"/>
      <c r="F410" s="176"/>
      <c r="H410" s="21"/>
      <c r="I410" s="49"/>
      <c r="J410" s="49"/>
      <c r="K410" s="49"/>
    </row>
    <row r="411" spans="2:11" s="20" customFormat="1" hidden="1">
      <c r="B411" s="660"/>
      <c r="D411" s="278"/>
      <c r="F411" s="176"/>
      <c r="H411" s="21"/>
      <c r="I411" s="49"/>
      <c r="J411" s="49"/>
      <c r="K411" s="49"/>
    </row>
    <row r="412" spans="2:11" s="20" customFormat="1" hidden="1">
      <c r="B412" s="660"/>
      <c r="D412" s="278" t="e">
        <f>+D402+#REF!-'видатки по розпорядниках'!P527-#REF!</f>
        <v>#REF!</v>
      </c>
      <c r="E412" s="176" t="e">
        <f>+E402+#REF!-'видатки по розпорядниках'!E527-#REF!</f>
        <v>#REF!</v>
      </c>
      <c r="F412" s="176" t="e">
        <f>+F402+#REF!-'видатки по розпорядниках'!J527-#REF!</f>
        <v>#REF!</v>
      </c>
      <c r="G412" s="176" t="e">
        <f>+G402+#REF!-'видатки по розпорядниках'!K527-#REF!</f>
        <v>#REF!</v>
      </c>
      <c r="H412" s="21"/>
      <c r="I412" s="49"/>
      <c r="J412" s="49"/>
      <c r="K412" s="49"/>
    </row>
    <row r="413" spans="2:11" s="20" customFormat="1" hidden="1">
      <c r="B413" s="660"/>
      <c r="E413" s="177"/>
      <c r="F413" s="177"/>
      <c r="G413" s="177"/>
      <c r="H413" s="346"/>
      <c r="I413" s="346"/>
      <c r="J413" s="49"/>
      <c r="K413" s="49"/>
    </row>
    <row r="414" spans="2:11" s="20" customFormat="1" hidden="1">
      <c r="B414" s="660"/>
      <c r="D414" s="278"/>
      <c r="E414" s="176"/>
      <c r="F414" s="176"/>
      <c r="G414" s="176"/>
      <c r="H414" s="21"/>
      <c r="I414" s="49"/>
      <c r="J414" s="49"/>
      <c r="K414" s="49"/>
    </row>
    <row r="415" spans="2:11" s="20" customFormat="1" hidden="1">
      <c r="B415" s="660"/>
      <c r="D415" s="278"/>
      <c r="E415" s="176"/>
      <c r="F415" s="176"/>
      <c r="G415" s="176"/>
      <c r="H415" s="21"/>
      <c r="I415" s="49"/>
      <c r="J415" s="49"/>
      <c r="K415" s="49"/>
    </row>
    <row r="416" spans="2:11" s="20" customFormat="1" ht="17.5" hidden="1">
      <c r="B416" s="660"/>
      <c r="D416" s="661"/>
      <c r="E416" s="176"/>
      <c r="F416" s="176"/>
      <c r="G416" s="176"/>
      <c r="H416" s="21"/>
      <c r="I416" s="49"/>
      <c r="J416" s="49"/>
      <c r="K416" s="49"/>
    </row>
    <row r="417" spans="2:11" s="20" customFormat="1" hidden="1">
      <c r="B417" s="660"/>
      <c r="D417" s="278">
        <f>+D416-D415</f>
        <v>0</v>
      </c>
      <c r="H417" s="21"/>
      <c r="I417" s="49"/>
      <c r="J417" s="49"/>
      <c r="K417" s="49"/>
    </row>
    <row r="418" spans="2:11" s="20" customFormat="1" hidden="1">
      <c r="B418" s="660"/>
      <c r="E418" s="176"/>
      <c r="F418" s="176"/>
      <c r="G418" s="176"/>
      <c r="H418" s="21"/>
      <c r="I418" s="49"/>
      <c r="J418" s="49"/>
      <c r="K418" s="49"/>
    </row>
    <row r="419" spans="2:11" s="20" customFormat="1">
      <c r="B419" s="660"/>
      <c r="D419" s="278" t="e">
        <f>+D288+#REF!-'видатки по розпорядниках'!P527</f>
        <v>#REF!</v>
      </c>
      <c r="E419" s="278" t="e">
        <f>+E288+#REF!-'видатки по розпорядниках'!E527</f>
        <v>#REF!</v>
      </c>
      <c r="F419" s="278" t="e">
        <f>+F288+#REF!-'видатки по розпорядниках'!J527</f>
        <v>#REF!</v>
      </c>
      <c r="G419" s="278" t="e">
        <f>+G288+#REF!-'видатки по розпорядниках'!K527</f>
        <v>#REF!</v>
      </c>
      <c r="H419" s="305">
        <v>1</v>
      </c>
      <c r="I419" s="305"/>
      <c r="J419" s="49"/>
      <c r="K419" s="49"/>
    </row>
    <row r="420" spans="2:11" s="20" customFormat="1" hidden="1">
      <c r="B420" s="660"/>
      <c r="E420" s="20">
        <v>119781790</v>
      </c>
      <c r="H420" s="305"/>
      <c r="I420" s="49"/>
      <c r="J420" s="49"/>
      <c r="K420" s="49"/>
    </row>
    <row r="421" spans="2:11" s="20" customFormat="1">
      <c r="B421" s="660"/>
      <c r="E421" s="278"/>
      <c r="H421" s="305"/>
      <c r="I421" s="49"/>
      <c r="J421" s="49"/>
      <c r="K421" s="49"/>
    </row>
    <row r="422" spans="2:11" s="20" customFormat="1">
      <c r="B422" s="660"/>
      <c r="H422" s="305"/>
      <c r="I422" s="49"/>
      <c r="J422" s="49"/>
      <c r="K422" s="49"/>
    </row>
    <row r="423" spans="2:11" s="20" customFormat="1">
      <c r="B423" s="660"/>
      <c r="H423" s="305"/>
      <c r="I423" s="49"/>
      <c r="J423" s="49"/>
      <c r="K423" s="49"/>
    </row>
    <row r="424" spans="2:11" s="20" customFormat="1">
      <c r="B424" s="660"/>
      <c r="H424" s="305"/>
      <c r="I424" s="49"/>
      <c r="J424" s="49"/>
      <c r="K424" s="49"/>
    </row>
    <row r="425" spans="2:11" s="20" customFormat="1">
      <c r="B425" s="660"/>
      <c r="H425" s="305"/>
      <c r="I425" s="49"/>
      <c r="J425" s="49"/>
      <c r="K425" s="49"/>
    </row>
    <row r="426" spans="2:11" s="20" customFormat="1">
      <c r="B426" s="660"/>
      <c r="H426" s="305"/>
      <c r="I426" s="49"/>
      <c r="J426" s="49"/>
      <c r="K426" s="49"/>
    </row>
    <row r="427" spans="2:11" s="20" customFormat="1">
      <c r="B427" s="660"/>
      <c r="H427" s="305"/>
      <c r="I427" s="49"/>
      <c r="J427" s="49"/>
      <c r="K427" s="49"/>
    </row>
    <row r="428" spans="2:11" s="20" customFormat="1">
      <c r="B428" s="660"/>
      <c r="H428" s="305"/>
      <c r="I428" s="49"/>
      <c r="J428" s="49"/>
      <c r="K428" s="49"/>
    </row>
    <row r="429" spans="2:11" s="20" customFormat="1">
      <c r="B429" s="660"/>
      <c r="H429" s="305"/>
      <c r="I429" s="49"/>
      <c r="J429" s="49"/>
      <c r="K429" s="49"/>
    </row>
    <row r="430" spans="2:11" s="20" customFormat="1">
      <c r="B430" s="660"/>
      <c r="H430" s="305"/>
      <c r="I430" s="49"/>
      <c r="J430" s="49"/>
      <c r="K430" s="49"/>
    </row>
    <row r="431" spans="2:11" s="20" customFormat="1">
      <c r="B431" s="660"/>
      <c r="H431" s="305"/>
      <c r="I431" s="49"/>
      <c r="J431" s="49"/>
      <c r="K431" s="49"/>
    </row>
    <row r="432" spans="2:11" s="20" customFormat="1">
      <c r="B432" s="660"/>
      <c r="H432" s="305"/>
      <c r="I432" s="49"/>
      <c r="J432" s="49"/>
      <c r="K432" s="49"/>
    </row>
    <row r="433" spans="2:11" s="20" customFormat="1">
      <c r="B433" s="660"/>
      <c r="H433" s="305"/>
      <c r="I433" s="49"/>
      <c r="J433" s="49"/>
      <c r="K433" s="49"/>
    </row>
    <row r="434" spans="2:11" s="20" customFormat="1">
      <c r="B434" s="660"/>
      <c r="H434" s="305"/>
      <c r="I434" s="49"/>
      <c r="J434" s="49"/>
      <c r="K434" s="49"/>
    </row>
    <row r="435" spans="2:11" s="20" customFormat="1">
      <c r="B435" s="660"/>
      <c r="H435" s="305"/>
      <c r="I435" s="49"/>
      <c r="J435" s="49"/>
      <c r="K435" s="49"/>
    </row>
    <row r="436" spans="2:11" s="20" customFormat="1">
      <c r="B436" s="660"/>
      <c r="H436" s="305"/>
      <c r="I436" s="49"/>
      <c r="J436" s="49"/>
      <c r="K436" s="49"/>
    </row>
    <row r="437" spans="2:11" s="20" customFormat="1">
      <c r="B437" s="660"/>
      <c r="H437" s="305"/>
      <c r="I437" s="49"/>
      <c r="J437" s="49"/>
      <c r="K437" s="49"/>
    </row>
    <row r="438" spans="2:11" s="20" customFormat="1">
      <c r="B438" s="660"/>
      <c r="H438" s="305"/>
      <c r="I438" s="49"/>
      <c r="J438" s="49"/>
      <c r="K438" s="49"/>
    </row>
    <row r="439" spans="2:11" s="20" customFormat="1">
      <c r="B439" s="660"/>
      <c r="H439" s="305"/>
      <c r="I439" s="49"/>
      <c r="J439" s="49"/>
      <c r="K439" s="49"/>
    </row>
    <row r="440" spans="2:11" s="20" customFormat="1">
      <c r="B440" s="660"/>
      <c r="H440" s="305"/>
      <c r="I440" s="49"/>
      <c r="J440" s="49"/>
      <c r="K440" s="49"/>
    </row>
    <row r="441" spans="2:11" s="20" customFormat="1">
      <c r="B441" s="660"/>
      <c r="H441" s="305"/>
      <c r="I441" s="49"/>
      <c r="J441" s="49"/>
      <c r="K441" s="49"/>
    </row>
    <row r="442" spans="2:11" s="20" customFormat="1">
      <c r="B442" s="660"/>
      <c r="H442" s="305"/>
      <c r="I442" s="49"/>
      <c r="J442" s="49"/>
      <c r="K442" s="49"/>
    </row>
    <row r="443" spans="2:11" s="20" customFormat="1">
      <c r="B443" s="660"/>
      <c r="H443" s="305"/>
      <c r="I443" s="49"/>
      <c r="J443" s="49"/>
      <c r="K443" s="49"/>
    </row>
    <row r="444" spans="2:11" s="20" customFormat="1">
      <c r="B444" s="660"/>
      <c r="H444" s="305"/>
      <c r="I444" s="49"/>
      <c r="J444" s="49"/>
      <c r="K444" s="49"/>
    </row>
  </sheetData>
  <autoFilter ref="H13:H420">
    <filterColumn colId="0">
      <customFilters and="1">
        <customFilter operator="notEqual" val=" "/>
        <customFilter operator="notEqual" val="0"/>
      </customFilters>
    </filterColumn>
  </autoFilter>
  <mergeCells count="18">
    <mergeCell ref="C9:C12"/>
    <mergeCell ref="E9:E12"/>
    <mergeCell ref="D9:D12"/>
    <mergeCell ref="F1:G1"/>
    <mergeCell ref="F3:G3"/>
    <mergeCell ref="F2:G2"/>
    <mergeCell ref="F4:G4"/>
    <mergeCell ref="B5:G6"/>
    <mergeCell ref="B406:C406"/>
    <mergeCell ref="F9:G10"/>
    <mergeCell ref="F11:F12"/>
    <mergeCell ref="G11:G12"/>
    <mergeCell ref="B9:B12"/>
    <mergeCell ref="G13:G14"/>
    <mergeCell ref="E13:E14"/>
    <mergeCell ref="B13:B14"/>
    <mergeCell ref="C13:C14"/>
    <mergeCell ref="F13:F14"/>
  </mergeCells>
  <phoneticPr fontId="0" type="noConversion"/>
  <hyperlinks>
    <hyperlink ref="B310" location="_ftnref1" display="_ftnref1"/>
  </hyperlinks>
  <printOptions horizontalCentered="1"/>
  <pageMargins left="0.16" right="0.21" top="0.27" bottom="0.28000000000000003" header="0.17" footer="0.19685039370078741"/>
  <pageSetup paperSize="9" scale="6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13"/>
  <sheetViews>
    <sheetView showZeros="0" view="pageBreakPreview" zoomScale="50" zoomScaleNormal="65" zoomScaleSheetLayoutView="65" workbookViewId="0">
      <selection activeCell="O1" sqref="O1:P1"/>
    </sheetView>
  </sheetViews>
  <sheetFormatPr defaultColWidth="9.1796875" defaultRowHeight="18" outlineLevelRow="1"/>
  <cols>
    <col min="1" max="1" width="10.7265625" style="3" customWidth="1"/>
    <col min="2" max="2" width="14.81640625" style="3" customWidth="1"/>
    <col min="3" max="3" width="12.453125" style="3" customWidth="1"/>
    <col min="4" max="4" width="35.7265625" style="57" customWidth="1"/>
    <col min="5" max="5" width="18.7265625" style="3" customWidth="1"/>
    <col min="6" max="6" width="18.81640625" style="3" customWidth="1"/>
    <col min="7" max="7" width="19.54296875" style="3" customWidth="1"/>
    <col min="8" max="8" width="17.1796875" style="3" customWidth="1"/>
    <col min="9" max="9" width="17.26953125" style="3" customWidth="1"/>
    <col min="10" max="10" width="19.7265625" style="3" customWidth="1"/>
    <col min="11" max="11" width="18.54296875" style="3" customWidth="1"/>
    <col min="12" max="12" width="20.26953125" style="3" customWidth="1"/>
    <col min="13" max="13" width="15.81640625" style="3" customWidth="1"/>
    <col min="14" max="14" width="17" style="3" customWidth="1"/>
    <col min="15" max="15" width="20" style="3" customWidth="1"/>
    <col min="16" max="16" width="18.453125" style="3" customWidth="1"/>
    <col min="17" max="17" width="14.54296875" style="18" customWidth="1"/>
    <col min="18" max="18" width="36.453125" style="295" customWidth="1"/>
    <col min="19" max="19" width="31" style="25" customWidth="1"/>
    <col min="20" max="20" width="24.7265625" style="25" customWidth="1"/>
    <col min="21" max="23" width="8.81640625" style="25" customWidth="1"/>
    <col min="24" max="26" width="8.81640625" style="14" customWidth="1"/>
    <col min="27" max="28" width="9.1796875" style="14" customWidth="1"/>
    <col min="29" max="29" width="12" style="14" customWidth="1"/>
    <col min="30" max="30" width="9.1796875" style="14" customWidth="1"/>
    <col min="31" max="31" width="11" style="14" customWidth="1"/>
    <col min="32" max="32" width="9.1796875" style="14" customWidth="1"/>
    <col min="33" max="33" width="11.1796875" style="14" customWidth="1"/>
    <col min="34" max="34" width="9.1796875" style="14" customWidth="1"/>
    <col min="35" max="35" width="12.54296875" style="14" customWidth="1"/>
    <col min="36" max="44" width="9.1796875" style="14" customWidth="1"/>
    <col min="45" max="66" width="9.1796875" style="7" customWidth="1"/>
    <col min="67" max="16384" width="9.1796875" style="3"/>
  </cols>
  <sheetData>
    <row r="1" spans="1:66">
      <c r="D1" s="2"/>
      <c r="E1" s="2"/>
      <c r="F1" s="2"/>
      <c r="G1" s="2"/>
      <c r="H1" s="2"/>
      <c r="I1" s="2"/>
      <c r="J1" s="2"/>
      <c r="K1" s="2"/>
      <c r="L1" s="2"/>
      <c r="M1" s="2"/>
      <c r="N1" s="2"/>
      <c r="O1" s="810" t="s">
        <v>1473</v>
      </c>
      <c r="P1" s="810"/>
    </row>
    <row r="2" spans="1:66">
      <c r="D2" s="2"/>
      <c r="E2" s="2"/>
      <c r="F2" s="2"/>
      <c r="G2" s="2"/>
      <c r="H2" s="2"/>
      <c r="I2" s="2"/>
      <c r="J2" s="2"/>
      <c r="K2" s="2"/>
      <c r="L2" s="2"/>
      <c r="M2" s="2"/>
      <c r="N2" s="2"/>
      <c r="O2" s="810" t="s">
        <v>500</v>
      </c>
      <c r="P2" s="810"/>
    </row>
    <row r="3" spans="1:66">
      <c r="D3" s="2"/>
      <c r="E3" s="2"/>
      <c r="F3" s="2"/>
      <c r="G3" s="2"/>
      <c r="H3" s="2"/>
      <c r="I3" s="2"/>
      <c r="J3" s="6"/>
      <c r="K3" s="6"/>
      <c r="L3" s="11"/>
      <c r="M3" s="11"/>
      <c r="N3" s="11"/>
      <c r="O3" s="810"/>
      <c r="P3" s="810"/>
    </row>
    <row r="4" spans="1:66">
      <c r="D4" s="2"/>
      <c r="E4" s="2"/>
      <c r="F4" s="2"/>
      <c r="G4" s="2"/>
      <c r="H4" s="2"/>
      <c r="I4" s="2"/>
      <c r="J4" s="6"/>
      <c r="K4" s="6"/>
      <c r="L4" s="11"/>
      <c r="M4" s="11"/>
      <c r="N4" s="11"/>
      <c r="O4" s="810" t="s">
        <v>961</v>
      </c>
      <c r="P4" s="810"/>
    </row>
    <row r="5" spans="1:66" ht="18.75" customHeight="1">
      <c r="D5" s="2"/>
      <c r="E5" s="2"/>
      <c r="F5" s="2"/>
      <c r="G5" s="2"/>
      <c r="H5" s="2"/>
      <c r="I5" s="2"/>
      <c r="J5" s="6"/>
      <c r="K5" s="6"/>
      <c r="L5" s="11"/>
      <c r="M5" s="11"/>
      <c r="N5" s="11"/>
      <c r="O5" s="810"/>
      <c r="P5" s="810"/>
    </row>
    <row r="6" spans="1:66" ht="18.75" customHeight="1">
      <c r="D6" s="138"/>
      <c r="E6" s="138"/>
      <c r="F6" s="138"/>
      <c r="G6" s="138"/>
      <c r="H6" s="138"/>
      <c r="I6" s="138"/>
      <c r="J6" s="138"/>
      <c r="K6" s="138"/>
      <c r="L6" s="138"/>
      <c r="M6" s="138"/>
      <c r="N6" s="138"/>
      <c r="O6" s="810" t="s">
        <v>773</v>
      </c>
      <c r="P6" s="810"/>
    </row>
    <row r="7" spans="1:66" ht="41.25" customHeight="1">
      <c r="B7" s="843" t="s">
        <v>1186</v>
      </c>
      <c r="C7" s="843"/>
      <c r="D7" s="843"/>
      <c r="E7" s="843"/>
      <c r="F7" s="843"/>
      <c r="G7" s="843"/>
      <c r="H7" s="843"/>
      <c r="I7" s="843"/>
      <c r="J7" s="843"/>
      <c r="K7" s="843"/>
      <c r="L7" s="843"/>
      <c r="M7" s="843"/>
      <c r="N7" s="843"/>
      <c r="O7" s="843"/>
      <c r="P7" s="843"/>
    </row>
    <row r="8" spans="1:66" ht="20">
      <c r="A8" s="16"/>
      <c r="B8" s="834"/>
      <c r="C8" s="834"/>
      <c r="D8" s="834"/>
      <c r="E8" s="834"/>
      <c r="F8" s="834"/>
      <c r="G8" s="834"/>
      <c r="H8" s="834"/>
      <c r="I8" s="834"/>
      <c r="J8" s="834"/>
      <c r="K8" s="834"/>
      <c r="L8" s="834"/>
      <c r="M8" s="834"/>
      <c r="N8" s="834"/>
      <c r="O8" s="834"/>
      <c r="P8" s="834"/>
    </row>
    <row r="9" spans="1:66" ht="20">
      <c r="A9" s="813">
        <v>1310000000</v>
      </c>
      <c r="B9" s="813"/>
      <c r="C9" s="301"/>
      <c r="D9" s="301"/>
      <c r="E9" s="301"/>
      <c r="F9" s="301"/>
      <c r="G9" s="301"/>
      <c r="H9" s="301"/>
      <c r="I9" s="301"/>
      <c r="J9" s="301"/>
      <c r="K9" s="301"/>
      <c r="L9" s="301"/>
      <c r="M9" s="301"/>
      <c r="N9" s="301"/>
      <c r="O9" s="301"/>
      <c r="P9" s="301"/>
    </row>
    <row r="10" spans="1:66">
      <c r="A10" s="814" t="s">
        <v>965</v>
      </c>
      <c r="B10" s="814"/>
      <c r="C10" s="9"/>
      <c r="E10" s="9"/>
      <c r="F10" s="9"/>
      <c r="G10" s="9"/>
      <c r="H10" s="9"/>
      <c r="I10" s="9"/>
      <c r="J10" s="12"/>
      <c r="K10" s="12"/>
      <c r="L10" s="12"/>
      <c r="M10" s="12"/>
      <c r="N10" s="12"/>
      <c r="O10" s="12"/>
      <c r="P10" s="12"/>
    </row>
    <row r="11" spans="1:66">
      <c r="A11" s="10"/>
      <c r="B11" s="10"/>
      <c r="C11" s="10"/>
      <c r="D11" s="58"/>
      <c r="E11" s="10"/>
      <c r="F11" s="10"/>
      <c r="G11" s="10"/>
      <c r="H11" s="98"/>
      <c r="I11" s="98"/>
      <c r="J11" s="13"/>
      <c r="K11" s="13"/>
      <c r="L11" s="13"/>
      <c r="M11" s="13"/>
      <c r="N11" s="13"/>
      <c r="O11" s="98" t="s">
        <v>1421</v>
      </c>
      <c r="P11" s="13"/>
    </row>
    <row r="12" spans="1:66">
      <c r="A12" s="817" t="s">
        <v>503</v>
      </c>
      <c r="B12" s="816" t="s">
        <v>730</v>
      </c>
      <c r="C12" s="816" t="s">
        <v>731</v>
      </c>
      <c r="D12" s="816" t="s">
        <v>777</v>
      </c>
      <c r="E12" s="822" t="s">
        <v>1466</v>
      </c>
      <c r="F12" s="823"/>
      <c r="G12" s="823"/>
      <c r="H12" s="823"/>
      <c r="I12" s="824"/>
      <c r="J12" s="841" t="s">
        <v>506</v>
      </c>
      <c r="K12" s="841"/>
      <c r="L12" s="841"/>
      <c r="M12" s="841"/>
      <c r="N12" s="841"/>
      <c r="O12" s="841"/>
      <c r="P12" s="835" t="s">
        <v>755</v>
      </c>
      <c r="S12" s="832"/>
      <c r="T12" s="832"/>
      <c r="U12" s="832"/>
      <c r="V12" s="832"/>
    </row>
    <row r="13" spans="1:66">
      <c r="A13" s="818"/>
      <c r="B13" s="816"/>
      <c r="C13" s="816"/>
      <c r="D13" s="816"/>
      <c r="E13" s="825"/>
      <c r="F13" s="826"/>
      <c r="G13" s="826"/>
      <c r="H13" s="826"/>
      <c r="I13" s="827"/>
      <c r="J13" s="841"/>
      <c r="K13" s="841"/>
      <c r="L13" s="841"/>
      <c r="M13" s="841"/>
      <c r="N13" s="841"/>
      <c r="O13" s="841"/>
      <c r="P13" s="836"/>
    </row>
    <row r="14" spans="1:66">
      <c r="A14" s="819"/>
      <c r="B14" s="821"/>
      <c r="C14" s="821"/>
      <c r="D14" s="842"/>
      <c r="E14" s="825"/>
      <c r="F14" s="826"/>
      <c r="G14" s="826"/>
      <c r="H14" s="826"/>
      <c r="I14" s="827"/>
      <c r="J14" s="841"/>
      <c r="K14" s="841"/>
      <c r="L14" s="841"/>
      <c r="M14" s="841"/>
      <c r="N14" s="841"/>
      <c r="O14" s="841"/>
      <c r="P14" s="837"/>
      <c r="Q14" s="3"/>
      <c r="R14" s="296"/>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row>
    <row r="15" spans="1:66">
      <c r="A15" s="819"/>
      <c r="B15" s="821"/>
      <c r="C15" s="821"/>
      <c r="D15" s="842"/>
      <c r="E15" s="825"/>
      <c r="F15" s="826"/>
      <c r="G15" s="826"/>
      <c r="H15" s="826"/>
      <c r="I15" s="827"/>
      <c r="J15" s="841"/>
      <c r="K15" s="841"/>
      <c r="L15" s="841"/>
      <c r="M15" s="841"/>
      <c r="N15" s="841"/>
      <c r="O15" s="841"/>
      <c r="P15" s="837"/>
      <c r="Q15" s="3"/>
      <c r="R15" s="296"/>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row>
    <row r="16" spans="1:66" ht="290.25" customHeight="1">
      <c r="A16" s="819"/>
      <c r="B16" s="821"/>
      <c r="C16" s="821"/>
      <c r="D16" s="842"/>
      <c r="E16" s="825"/>
      <c r="F16" s="826"/>
      <c r="G16" s="826"/>
      <c r="H16" s="826"/>
      <c r="I16" s="827"/>
      <c r="J16" s="841"/>
      <c r="K16" s="841"/>
      <c r="L16" s="841"/>
      <c r="M16" s="841"/>
      <c r="N16" s="841"/>
      <c r="O16" s="841"/>
      <c r="P16" s="837"/>
      <c r="Q16" s="3"/>
      <c r="R16" s="296"/>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row>
    <row r="17" spans="1:66" ht="29.25" customHeight="1">
      <c r="A17" s="819"/>
      <c r="B17" s="821"/>
      <c r="C17" s="821"/>
      <c r="D17" s="842"/>
      <c r="E17" s="828"/>
      <c r="F17" s="829"/>
      <c r="G17" s="829"/>
      <c r="H17" s="829"/>
      <c r="I17" s="830"/>
      <c r="J17" s="841"/>
      <c r="K17" s="841"/>
      <c r="L17" s="841"/>
      <c r="M17" s="841"/>
      <c r="N17" s="841"/>
      <c r="O17" s="841"/>
      <c r="P17" s="837"/>
      <c r="Q17" s="3"/>
      <c r="R17" s="296"/>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row>
    <row r="18" spans="1:66" ht="29.25" customHeight="1">
      <c r="A18" s="818"/>
      <c r="B18" s="816"/>
      <c r="C18" s="816"/>
      <c r="D18" s="816"/>
      <c r="E18" s="815" t="s">
        <v>926</v>
      </c>
      <c r="F18" s="816" t="s">
        <v>505</v>
      </c>
      <c r="G18" s="816" t="s">
        <v>927</v>
      </c>
      <c r="H18" s="816"/>
      <c r="I18" s="838" t="s">
        <v>504</v>
      </c>
      <c r="J18" s="815" t="s">
        <v>926</v>
      </c>
      <c r="K18" s="816" t="s">
        <v>140</v>
      </c>
      <c r="L18" s="816" t="s">
        <v>505</v>
      </c>
      <c r="M18" s="816" t="s">
        <v>927</v>
      </c>
      <c r="N18" s="816"/>
      <c r="O18" s="838" t="s">
        <v>504</v>
      </c>
      <c r="P18" s="836"/>
      <c r="S18" s="44"/>
      <c r="T18" s="44"/>
      <c r="U18" s="833"/>
      <c r="V18" s="833"/>
    </row>
    <row r="19" spans="1:66" ht="29.25" customHeight="1">
      <c r="A19" s="818"/>
      <c r="B19" s="816"/>
      <c r="C19" s="816"/>
      <c r="D19" s="816"/>
      <c r="E19" s="815"/>
      <c r="F19" s="816"/>
      <c r="G19" s="816" t="s">
        <v>938</v>
      </c>
      <c r="H19" s="806" t="s">
        <v>1418</v>
      </c>
      <c r="I19" s="839"/>
      <c r="J19" s="815"/>
      <c r="K19" s="816"/>
      <c r="L19" s="816"/>
      <c r="M19" s="816" t="s">
        <v>938</v>
      </c>
      <c r="N19" s="806" t="s">
        <v>1418</v>
      </c>
      <c r="O19" s="839"/>
      <c r="P19" s="836"/>
      <c r="S19" s="44"/>
      <c r="T19" s="44"/>
      <c r="U19" s="44"/>
      <c r="V19" s="44"/>
    </row>
    <row r="20" spans="1:66" ht="54" customHeight="1">
      <c r="A20" s="820"/>
      <c r="B20" s="816"/>
      <c r="C20" s="816"/>
      <c r="D20" s="816"/>
      <c r="E20" s="815"/>
      <c r="F20" s="816"/>
      <c r="G20" s="816"/>
      <c r="H20" s="806"/>
      <c r="I20" s="840"/>
      <c r="J20" s="815"/>
      <c r="K20" s="816"/>
      <c r="L20" s="816"/>
      <c r="M20" s="816"/>
      <c r="N20" s="806"/>
      <c r="O20" s="840"/>
      <c r="P20" s="836"/>
      <c r="S20" s="45"/>
      <c r="T20" s="45"/>
      <c r="U20" s="45"/>
      <c r="V20" s="45"/>
    </row>
    <row r="21" spans="1:66" s="63" customFormat="1">
      <c r="A21" s="99">
        <v>1</v>
      </c>
      <c r="B21" s="99">
        <v>2</v>
      </c>
      <c r="C21" s="99">
        <v>3</v>
      </c>
      <c r="D21" s="99">
        <v>4</v>
      </c>
      <c r="E21" s="99">
        <v>5</v>
      </c>
      <c r="F21" s="99">
        <v>6</v>
      </c>
      <c r="G21" s="99">
        <v>7</v>
      </c>
      <c r="H21" s="99">
        <v>8</v>
      </c>
      <c r="I21" s="99">
        <v>9</v>
      </c>
      <c r="J21" s="99">
        <v>10</v>
      </c>
      <c r="K21" s="99">
        <v>11</v>
      </c>
      <c r="L21" s="99">
        <v>12</v>
      </c>
      <c r="M21" s="99">
        <v>13</v>
      </c>
      <c r="N21" s="99">
        <v>14</v>
      </c>
      <c r="O21" s="99">
        <v>15</v>
      </c>
      <c r="P21" s="99">
        <v>16</v>
      </c>
      <c r="Q21" s="669"/>
      <c r="R21" s="297"/>
      <c r="S21" s="54"/>
      <c r="T21" s="54"/>
      <c r="U21" s="54"/>
      <c r="V21" s="54"/>
      <c r="W21" s="53"/>
      <c r="X21" s="55"/>
      <c r="Y21" s="55"/>
      <c r="Z21" s="55"/>
      <c r="AA21" s="55"/>
      <c r="AB21" s="55"/>
      <c r="AC21" s="55"/>
      <c r="AD21" s="55"/>
      <c r="AE21" s="55"/>
      <c r="AF21" s="55"/>
      <c r="AG21" s="55"/>
      <c r="AH21" s="55"/>
      <c r="AI21" s="55"/>
      <c r="AJ21" s="55"/>
      <c r="AK21" s="55"/>
      <c r="AL21" s="55"/>
      <c r="AM21" s="55"/>
      <c r="AN21" s="55"/>
      <c r="AO21" s="55"/>
      <c r="AP21" s="55"/>
      <c r="AQ21" s="55"/>
      <c r="AR21" s="55"/>
      <c r="AS21" s="56"/>
      <c r="AT21" s="56"/>
      <c r="AU21" s="56"/>
      <c r="AV21" s="56"/>
      <c r="AW21" s="56"/>
      <c r="AX21" s="56"/>
      <c r="AY21" s="56"/>
      <c r="AZ21" s="56"/>
      <c r="BA21" s="56"/>
      <c r="BB21" s="56"/>
      <c r="BC21" s="56"/>
      <c r="BD21" s="56"/>
      <c r="BE21" s="56"/>
      <c r="BF21" s="56"/>
      <c r="BG21" s="56"/>
      <c r="BH21" s="56"/>
      <c r="BI21" s="56"/>
      <c r="BJ21" s="56"/>
      <c r="BK21" s="56"/>
      <c r="BL21" s="56"/>
      <c r="BM21" s="56"/>
      <c r="BN21" s="56"/>
    </row>
    <row r="22" spans="1:66" s="192" customFormat="1" ht="40.15" hidden="1" customHeight="1">
      <c r="A22" s="184" t="s">
        <v>63</v>
      </c>
      <c r="B22" s="245" t="s">
        <v>106</v>
      </c>
      <c r="C22" s="187"/>
      <c r="D22" s="285" t="s">
        <v>1057</v>
      </c>
      <c r="E22" s="243">
        <f>+E23+E29+E30+E31+E33+E35+E36+E38+E39+E34+E28+E32+E37</f>
        <v>0</v>
      </c>
      <c r="F22" s="243">
        <f>+F23+F29+F30+F31+F33+F35+F36+F38+F39+F34+F28+F32+F37</f>
        <v>0</v>
      </c>
      <c r="G22" s="243">
        <f t="shared" ref="G22:O22" si="0">+G23+G29+G30+G31+G33+G35+G36+G38+G39+G34+G28+G32+G37</f>
        <v>0</v>
      </c>
      <c r="H22" s="243">
        <f t="shared" si="0"/>
        <v>0</v>
      </c>
      <c r="I22" s="243">
        <f t="shared" si="0"/>
        <v>0</v>
      </c>
      <c r="J22" s="243">
        <f t="shared" si="0"/>
        <v>0</v>
      </c>
      <c r="K22" s="243">
        <f>+K23+K29+K30+K31+K33+K35+K36+K38+K39+K34+K28+K32+K37</f>
        <v>0</v>
      </c>
      <c r="L22" s="243">
        <f t="shared" si="0"/>
        <v>0</v>
      </c>
      <c r="M22" s="243">
        <f t="shared" si="0"/>
        <v>0</v>
      </c>
      <c r="N22" s="243">
        <f t="shared" si="0"/>
        <v>0</v>
      </c>
      <c r="O22" s="243">
        <f t="shared" si="0"/>
        <v>0</v>
      </c>
      <c r="P22" s="284">
        <f>+J22+E22</f>
        <v>0</v>
      </c>
      <c r="Q22" s="671">
        <f>+P22</f>
        <v>0</v>
      </c>
      <c r="R22" s="298"/>
      <c r="S22" s="298"/>
      <c r="T22" s="300"/>
      <c r="U22" s="189"/>
      <c r="V22" s="189"/>
      <c r="W22" s="188"/>
      <c r="X22" s="190"/>
      <c r="Y22" s="190"/>
      <c r="Z22" s="190"/>
      <c r="AA22" s="190"/>
      <c r="AB22" s="190"/>
      <c r="AC22" s="190"/>
      <c r="AD22" s="190"/>
      <c r="AE22" s="190"/>
      <c r="AF22" s="190"/>
      <c r="AG22" s="190"/>
      <c r="AH22" s="190"/>
      <c r="AI22" s="190"/>
      <c r="AJ22" s="190"/>
      <c r="AK22" s="190"/>
      <c r="AL22" s="190"/>
      <c r="AM22" s="190"/>
      <c r="AN22" s="190"/>
      <c r="AO22" s="190"/>
      <c r="AP22" s="190"/>
      <c r="AQ22" s="190"/>
      <c r="AR22" s="190"/>
      <c r="AS22" s="191"/>
      <c r="AT22" s="191"/>
      <c r="AU22" s="191"/>
      <c r="AV22" s="191"/>
      <c r="AW22" s="191"/>
      <c r="AX22" s="191"/>
      <c r="AY22" s="191"/>
      <c r="AZ22" s="191"/>
      <c r="BA22" s="191"/>
      <c r="BB22" s="191"/>
      <c r="BC22" s="191"/>
      <c r="BD22" s="191"/>
      <c r="BE22" s="191"/>
      <c r="BF22" s="191"/>
      <c r="BG22" s="191"/>
      <c r="BH22" s="191"/>
      <c r="BI22" s="191"/>
      <c r="BJ22" s="191"/>
      <c r="BK22" s="191"/>
      <c r="BL22" s="191"/>
      <c r="BM22" s="191"/>
      <c r="BN22" s="191"/>
    </row>
    <row r="23" spans="1:66" s="63" customFormat="1" ht="123" hidden="1" customHeight="1">
      <c r="A23" s="193" t="s">
        <v>290</v>
      </c>
      <c r="B23" s="194" t="s">
        <v>291</v>
      </c>
      <c r="C23" s="129" t="s">
        <v>34</v>
      </c>
      <c r="D23" s="99" t="s">
        <v>442</v>
      </c>
      <c r="E23" s="244">
        <f>+F23+I23</f>
        <v>0</v>
      </c>
      <c r="F23" s="244">
        <f t="shared" ref="F23:O23" si="1">+F27+F25</f>
        <v>0</v>
      </c>
      <c r="G23" s="244">
        <f t="shared" si="1"/>
        <v>0</v>
      </c>
      <c r="H23" s="244">
        <f t="shared" si="1"/>
        <v>0</v>
      </c>
      <c r="I23" s="244">
        <f t="shared" si="1"/>
        <v>0</v>
      </c>
      <c r="J23" s="244">
        <f t="shared" si="1"/>
        <v>0</v>
      </c>
      <c r="K23" s="244">
        <f t="shared" si="1"/>
        <v>0</v>
      </c>
      <c r="L23" s="244">
        <f t="shared" si="1"/>
        <v>0</v>
      </c>
      <c r="M23" s="244">
        <f t="shared" si="1"/>
        <v>0</v>
      </c>
      <c r="N23" s="244">
        <f t="shared" si="1"/>
        <v>0</v>
      </c>
      <c r="O23" s="244">
        <f t="shared" si="1"/>
        <v>0</v>
      </c>
      <c r="P23" s="244">
        <f t="shared" ref="P23:P29" si="2">+E23+J23</f>
        <v>0</v>
      </c>
      <c r="Q23" s="671">
        <f>+P23</f>
        <v>0</v>
      </c>
      <c r="R23" s="297"/>
      <c r="S23" s="298"/>
      <c r="T23" s="54"/>
      <c r="U23" s="54"/>
      <c r="V23" s="54"/>
      <c r="W23" s="53"/>
      <c r="X23" s="55"/>
      <c r="Y23" s="55"/>
      <c r="Z23" s="55"/>
      <c r="AA23" s="55"/>
      <c r="AB23" s="55"/>
      <c r="AC23" s="55"/>
      <c r="AD23" s="55"/>
      <c r="AE23" s="55"/>
      <c r="AF23" s="55"/>
      <c r="AG23" s="55"/>
      <c r="AH23" s="55"/>
      <c r="AI23" s="55"/>
      <c r="AJ23" s="55"/>
      <c r="AK23" s="55"/>
      <c r="AL23" s="55"/>
      <c r="AM23" s="55"/>
      <c r="AN23" s="55"/>
      <c r="AO23" s="55"/>
      <c r="AP23" s="55"/>
      <c r="AQ23" s="55"/>
      <c r="AR23" s="55"/>
      <c r="AS23" s="56"/>
      <c r="AT23" s="56"/>
      <c r="AU23" s="56"/>
      <c r="AV23" s="56"/>
      <c r="AW23" s="56"/>
      <c r="AX23" s="56"/>
      <c r="AY23" s="56"/>
      <c r="AZ23" s="56"/>
      <c r="BA23" s="56"/>
      <c r="BB23" s="56"/>
      <c r="BC23" s="56"/>
      <c r="BD23" s="56"/>
      <c r="BE23" s="56"/>
      <c r="BF23" s="56"/>
      <c r="BG23" s="56"/>
      <c r="BH23" s="56"/>
      <c r="BI23" s="56"/>
      <c r="BJ23" s="56"/>
      <c r="BK23" s="56"/>
      <c r="BL23" s="56"/>
      <c r="BM23" s="56"/>
      <c r="BN23" s="56"/>
    </row>
    <row r="24" spans="1:66" s="63" customFormat="1" ht="23.5" hidden="1" customHeight="1">
      <c r="A24" s="99"/>
      <c r="B24" s="99"/>
      <c r="C24" s="99"/>
      <c r="D24" s="99" t="s">
        <v>229</v>
      </c>
      <c r="E24" s="244">
        <f t="shared" ref="E24:E39" si="3">+F24+I24</f>
        <v>0</v>
      </c>
      <c r="F24" s="244"/>
      <c r="G24" s="244"/>
      <c r="H24" s="244"/>
      <c r="I24" s="244"/>
      <c r="J24" s="244"/>
      <c r="K24" s="244"/>
      <c r="L24" s="244"/>
      <c r="M24" s="244"/>
      <c r="N24" s="244"/>
      <c r="O24" s="244"/>
      <c r="P24" s="244">
        <f t="shared" si="2"/>
        <v>0</v>
      </c>
      <c r="Q24" s="671"/>
      <c r="R24" s="297"/>
      <c r="S24" s="298"/>
      <c r="T24" s="54"/>
      <c r="U24" s="54"/>
      <c r="V24" s="54"/>
      <c r="W24" s="53"/>
      <c r="X24" s="55"/>
      <c r="Y24" s="55"/>
      <c r="Z24" s="55"/>
      <c r="AA24" s="55"/>
      <c r="AB24" s="55"/>
      <c r="AC24" s="55"/>
      <c r="AD24" s="55"/>
      <c r="AE24" s="55"/>
      <c r="AF24" s="55"/>
      <c r="AG24" s="55"/>
      <c r="AH24" s="55"/>
      <c r="AI24" s="55"/>
      <c r="AJ24" s="55"/>
      <c r="AK24" s="55"/>
      <c r="AL24" s="55"/>
      <c r="AM24" s="55"/>
      <c r="AN24" s="55"/>
      <c r="AO24" s="55"/>
      <c r="AP24" s="55"/>
      <c r="AQ24" s="55"/>
      <c r="AR24" s="55"/>
      <c r="AS24" s="56"/>
      <c r="AT24" s="56"/>
      <c r="AU24" s="56"/>
      <c r="AV24" s="56"/>
      <c r="AW24" s="56"/>
      <c r="AX24" s="56"/>
      <c r="AY24" s="56"/>
      <c r="AZ24" s="56"/>
      <c r="BA24" s="56"/>
      <c r="BB24" s="56"/>
      <c r="BC24" s="56"/>
      <c r="BD24" s="56"/>
      <c r="BE24" s="56"/>
      <c r="BF24" s="56"/>
      <c r="BG24" s="56"/>
      <c r="BH24" s="56"/>
      <c r="BI24" s="56"/>
      <c r="BJ24" s="56"/>
      <c r="BK24" s="56"/>
      <c r="BL24" s="56"/>
      <c r="BM24" s="56"/>
      <c r="BN24" s="56"/>
    </row>
    <row r="25" spans="1:66" s="63" customFormat="1" ht="27" hidden="1" customHeight="1">
      <c r="A25" s="99"/>
      <c r="B25" s="99"/>
      <c r="C25" s="99"/>
      <c r="D25" s="99" t="s">
        <v>117</v>
      </c>
      <c r="E25" s="244">
        <f t="shared" si="3"/>
        <v>0</v>
      </c>
      <c r="F25" s="244"/>
      <c r="G25" s="244"/>
      <c r="H25" s="244"/>
      <c r="I25" s="244"/>
      <c r="J25" s="244">
        <f t="shared" ref="J25:J39" si="4">+L25+O25</f>
        <v>0</v>
      </c>
      <c r="K25" s="244"/>
      <c r="L25" s="244"/>
      <c r="M25" s="244"/>
      <c r="N25" s="244"/>
      <c r="O25" s="244"/>
      <c r="P25" s="244">
        <f t="shared" si="2"/>
        <v>0</v>
      </c>
      <c r="Q25" s="308">
        <f>+P25</f>
        <v>0</v>
      </c>
      <c r="R25" s="297"/>
      <c r="S25" s="298"/>
      <c r="T25" s="54"/>
      <c r="U25" s="54"/>
      <c r="V25" s="54"/>
      <c r="W25" s="53"/>
      <c r="X25" s="55"/>
      <c r="Y25" s="55"/>
      <c r="Z25" s="55"/>
      <c r="AA25" s="55"/>
      <c r="AB25" s="55"/>
      <c r="AC25" s="55"/>
      <c r="AD25" s="55"/>
      <c r="AE25" s="55"/>
      <c r="AF25" s="55"/>
      <c r="AG25" s="55"/>
      <c r="AH25" s="55"/>
      <c r="AI25" s="55"/>
      <c r="AJ25" s="55"/>
      <c r="AK25" s="55"/>
      <c r="AL25" s="55"/>
      <c r="AM25" s="55"/>
      <c r="AN25" s="55"/>
      <c r="AO25" s="55"/>
      <c r="AP25" s="55"/>
      <c r="AQ25" s="55"/>
      <c r="AR25" s="55"/>
      <c r="AS25" s="56"/>
      <c r="AT25" s="56"/>
      <c r="AU25" s="56"/>
      <c r="AV25" s="56"/>
      <c r="AW25" s="56"/>
      <c r="AX25" s="56"/>
      <c r="AY25" s="56"/>
      <c r="AZ25" s="56"/>
      <c r="BA25" s="56"/>
      <c r="BB25" s="56"/>
      <c r="BC25" s="56"/>
      <c r="BD25" s="56"/>
      <c r="BE25" s="56"/>
      <c r="BF25" s="56"/>
      <c r="BG25" s="56"/>
      <c r="BH25" s="56"/>
      <c r="BI25" s="56"/>
      <c r="BJ25" s="56"/>
      <c r="BK25" s="56"/>
      <c r="BL25" s="56"/>
      <c r="BM25" s="56"/>
      <c r="BN25" s="56"/>
    </row>
    <row r="26" spans="1:66" s="63" customFormat="1" ht="31" hidden="1">
      <c r="A26" s="99"/>
      <c r="B26" s="99"/>
      <c r="C26" s="99"/>
      <c r="D26" s="99" t="s">
        <v>64</v>
      </c>
      <c r="E26" s="183">
        <f t="shared" si="3"/>
        <v>0</v>
      </c>
      <c r="F26" s="183"/>
      <c r="G26" s="183"/>
      <c r="H26" s="183"/>
      <c r="I26" s="183"/>
      <c r="J26" s="183">
        <f t="shared" si="4"/>
        <v>0</v>
      </c>
      <c r="K26" s="183"/>
      <c r="L26" s="183"/>
      <c r="M26" s="183"/>
      <c r="N26" s="183"/>
      <c r="O26" s="183"/>
      <c r="P26" s="183">
        <f t="shared" si="2"/>
        <v>0</v>
      </c>
      <c r="Q26" s="308">
        <f>+P26</f>
        <v>0</v>
      </c>
      <c r="R26" s="53"/>
      <c r="S26" s="297"/>
      <c r="T26" s="54"/>
      <c r="U26" s="54"/>
      <c r="V26" s="54"/>
      <c r="W26" s="53"/>
      <c r="X26" s="55"/>
      <c r="Y26" s="55"/>
      <c r="Z26" s="55"/>
      <c r="AA26" s="55"/>
      <c r="AB26" s="55"/>
      <c r="AC26" s="55"/>
      <c r="AD26" s="55"/>
      <c r="AE26" s="55"/>
      <c r="AF26" s="55"/>
      <c r="AG26" s="55"/>
      <c r="AH26" s="55"/>
      <c r="AI26" s="55"/>
      <c r="AJ26" s="55"/>
      <c r="AK26" s="55"/>
      <c r="AL26" s="55"/>
      <c r="AM26" s="55"/>
      <c r="AN26" s="55"/>
      <c r="AO26" s="55"/>
      <c r="AP26" s="55"/>
      <c r="AQ26" s="55"/>
      <c r="AR26" s="55"/>
      <c r="AS26" s="56"/>
      <c r="AT26" s="56"/>
      <c r="AU26" s="56"/>
      <c r="AV26" s="56"/>
      <c r="AW26" s="56"/>
      <c r="AX26" s="56"/>
      <c r="AY26" s="56"/>
      <c r="AZ26" s="56"/>
      <c r="BA26" s="56"/>
      <c r="BB26" s="56"/>
      <c r="BC26" s="56"/>
      <c r="BD26" s="56"/>
      <c r="BE26" s="56"/>
      <c r="BF26" s="56"/>
      <c r="BG26" s="56"/>
      <c r="BH26" s="56"/>
      <c r="BI26" s="56"/>
      <c r="BJ26" s="56"/>
      <c r="BK26" s="56"/>
      <c r="BL26" s="56"/>
      <c r="BM26" s="56"/>
      <c r="BN26" s="56"/>
    </row>
    <row r="27" spans="1:66" s="63" customFormat="1" ht="31" hidden="1">
      <c r="A27" s="99"/>
      <c r="B27" s="99"/>
      <c r="C27" s="99"/>
      <c r="D27" s="99" t="s">
        <v>780</v>
      </c>
      <c r="E27" s="244">
        <f t="shared" si="3"/>
        <v>0</v>
      </c>
      <c r="F27" s="244"/>
      <c r="G27" s="244"/>
      <c r="H27" s="244"/>
      <c r="I27" s="244"/>
      <c r="J27" s="244">
        <f t="shared" si="4"/>
        <v>0</v>
      </c>
      <c r="K27" s="244"/>
      <c r="L27" s="244"/>
      <c r="M27" s="244"/>
      <c r="N27" s="244"/>
      <c r="O27" s="244"/>
      <c r="P27" s="244">
        <f t="shared" si="2"/>
        <v>0</v>
      </c>
      <c r="Q27" s="671">
        <f>+P27</f>
        <v>0</v>
      </c>
      <c r="R27" s="297"/>
      <c r="S27" s="298"/>
      <c r="T27" s="54"/>
      <c r="U27" s="54"/>
      <c r="V27" s="54"/>
      <c r="W27" s="53"/>
      <c r="X27" s="55"/>
      <c r="Y27" s="55"/>
      <c r="Z27" s="55"/>
      <c r="AA27" s="55"/>
      <c r="AB27" s="55"/>
      <c r="AC27" s="55"/>
      <c r="AD27" s="55"/>
      <c r="AE27" s="55"/>
      <c r="AF27" s="55"/>
      <c r="AG27" s="55"/>
      <c r="AH27" s="55"/>
      <c r="AI27" s="55"/>
      <c r="AJ27" s="55"/>
      <c r="AK27" s="55"/>
      <c r="AL27" s="55"/>
      <c r="AM27" s="55"/>
      <c r="AN27" s="55"/>
      <c r="AO27" s="55"/>
      <c r="AP27" s="55"/>
      <c r="AQ27" s="55"/>
      <c r="AR27" s="55"/>
      <c r="AS27" s="56"/>
      <c r="AT27" s="56"/>
      <c r="AU27" s="56"/>
      <c r="AV27" s="56"/>
      <c r="AW27" s="56"/>
      <c r="AX27" s="56"/>
      <c r="AY27" s="56"/>
      <c r="AZ27" s="56"/>
      <c r="BA27" s="56"/>
      <c r="BB27" s="56"/>
      <c r="BC27" s="56"/>
      <c r="BD27" s="56"/>
      <c r="BE27" s="56"/>
      <c r="BF27" s="56"/>
      <c r="BG27" s="56"/>
      <c r="BH27" s="56"/>
      <c r="BI27" s="56"/>
      <c r="BJ27" s="56"/>
      <c r="BK27" s="56"/>
      <c r="BL27" s="56"/>
      <c r="BM27" s="56"/>
      <c r="BN27" s="56"/>
    </row>
    <row r="28" spans="1:66" s="63" customFormat="1" ht="45.65" hidden="1" customHeight="1">
      <c r="A28" s="182" t="s">
        <v>976</v>
      </c>
      <c r="B28" s="194" t="s">
        <v>261</v>
      </c>
      <c r="C28" s="99" t="s">
        <v>977</v>
      </c>
      <c r="D28" s="99" t="s">
        <v>978</v>
      </c>
      <c r="E28" s="244">
        <f t="shared" si="3"/>
        <v>0</v>
      </c>
      <c r="F28" s="244"/>
      <c r="G28" s="244"/>
      <c r="H28" s="244"/>
      <c r="I28" s="244"/>
      <c r="J28" s="244">
        <f t="shared" si="4"/>
        <v>0</v>
      </c>
      <c r="K28" s="244"/>
      <c r="L28" s="244"/>
      <c r="M28" s="244"/>
      <c r="N28" s="244"/>
      <c r="O28" s="244"/>
      <c r="P28" s="244">
        <f t="shared" si="2"/>
        <v>0</v>
      </c>
      <c r="Q28" s="308">
        <f>+P28</f>
        <v>0</v>
      </c>
      <c r="R28" s="297"/>
      <c r="S28" s="298"/>
      <c r="T28" s="54"/>
      <c r="U28" s="54"/>
      <c r="V28" s="54"/>
      <c r="W28" s="53"/>
      <c r="X28" s="55"/>
      <c r="Y28" s="55"/>
      <c r="Z28" s="55"/>
      <c r="AA28" s="55"/>
      <c r="AB28" s="55"/>
      <c r="AC28" s="55"/>
      <c r="AD28" s="55"/>
      <c r="AE28" s="55"/>
      <c r="AF28" s="55"/>
      <c r="AG28" s="55"/>
      <c r="AH28" s="55"/>
      <c r="AI28" s="55"/>
      <c r="AJ28" s="55"/>
      <c r="AK28" s="55"/>
      <c r="AL28" s="55"/>
      <c r="AM28" s="55"/>
      <c r="AN28" s="55"/>
      <c r="AO28" s="55"/>
      <c r="AP28" s="55"/>
      <c r="AQ28" s="55"/>
      <c r="AR28" s="55"/>
      <c r="AS28" s="56"/>
      <c r="AT28" s="56"/>
      <c r="AU28" s="56"/>
      <c r="AV28" s="56"/>
      <c r="AW28" s="56"/>
      <c r="AX28" s="56"/>
      <c r="AY28" s="56"/>
      <c r="AZ28" s="56"/>
      <c r="BA28" s="56"/>
      <c r="BB28" s="56"/>
      <c r="BC28" s="56"/>
      <c r="BD28" s="56"/>
      <c r="BE28" s="56"/>
      <c r="BF28" s="56"/>
      <c r="BG28" s="56"/>
      <c r="BH28" s="56"/>
      <c r="BI28" s="56"/>
      <c r="BJ28" s="56"/>
      <c r="BK28" s="56"/>
      <c r="BL28" s="56"/>
      <c r="BM28" s="56"/>
      <c r="BN28" s="56"/>
    </row>
    <row r="29" spans="1:66" s="63" customFormat="1" ht="17.5" hidden="1">
      <c r="A29" s="182" t="s">
        <v>443</v>
      </c>
      <c r="B29" s="194" t="s">
        <v>444</v>
      </c>
      <c r="C29" s="182" t="s">
        <v>608</v>
      </c>
      <c r="D29" s="99" t="s">
        <v>834</v>
      </c>
      <c r="E29" s="183">
        <f t="shared" si="3"/>
        <v>0</v>
      </c>
      <c r="F29" s="183"/>
      <c r="G29" s="183"/>
      <c r="H29" s="183"/>
      <c r="I29" s="183"/>
      <c r="J29" s="183">
        <f t="shared" si="4"/>
        <v>0</v>
      </c>
      <c r="K29" s="183"/>
      <c r="L29" s="183"/>
      <c r="M29" s="183"/>
      <c r="N29" s="183"/>
      <c r="O29" s="183"/>
      <c r="P29" s="183">
        <f t="shared" si="2"/>
        <v>0</v>
      </c>
      <c r="Q29" s="670">
        <f t="shared" ref="Q29:Q104" si="5">+P29</f>
        <v>0</v>
      </c>
      <c r="R29" s="53"/>
      <c r="S29" s="298">
        <v>850000</v>
      </c>
      <c r="T29" s="54"/>
      <c r="U29" s="54"/>
      <c r="V29" s="54"/>
      <c r="W29" s="53"/>
      <c r="X29" s="55"/>
      <c r="Y29" s="55"/>
      <c r="Z29" s="55"/>
      <c r="AA29" s="55"/>
      <c r="AB29" s="55"/>
      <c r="AC29" s="55"/>
      <c r="AD29" s="55"/>
      <c r="AE29" s="55"/>
      <c r="AF29" s="55"/>
      <c r="AG29" s="55"/>
      <c r="AH29" s="55"/>
      <c r="AI29" s="55"/>
      <c r="AJ29" s="55"/>
      <c r="AK29" s="55"/>
      <c r="AL29" s="55"/>
      <c r="AM29" s="55"/>
      <c r="AN29" s="55"/>
      <c r="AO29" s="55"/>
      <c r="AP29" s="55"/>
      <c r="AQ29" s="55"/>
      <c r="AR29" s="55"/>
      <c r="AS29" s="56"/>
      <c r="AT29" s="56"/>
      <c r="AU29" s="56"/>
      <c r="AV29" s="56"/>
      <c r="AW29" s="56"/>
      <c r="AX29" s="56"/>
      <c r="AY29" s="56"/>
      <c r="AZ29" s="56"/>
      <c r="BA29" s="56"/>
      <c r="BB29" s="56"/>
      <c r="BC29" s="56"/>
      <c r="BD29" s="56"/>
      <c r="BE29" s="56"/>
      <c r="BF29" s="56"/>
      <c r="BG29" s="56"/>
      <c r="BH29" s="56"/>
      <c r="BI29" s="56"/>
      <c r="BJ29" s="56"/>
      <c r="BK29" s="56"/>
      <c r="BL29" s="56"/>
      <c r="BM29" s="56"/>
      <c r="BN29" s="56"/>
    </row>
    <row r="30" spans="1:66" s="63" customFormat="1" ht="77.5" hidden="1">
      <c r="A30" s="182" t="s">
        <v>404</v>
      </c>
      <c r="B30" s="1">
        <v>6020</v>
      </c>
      <c r="C30" s="182" t="s">
        <v>353</v>
      </c>
      <c r="D30" s="99" t="s">
        <v>1463</v>
      </c>
      <c r="E30" s="183">
        <f t="shared" ref="E30:E36" si="6">+F30+I30</f>
        <v>0</v>
      </c>
      <c r="F30" s="183"/>
      <c r="G30" s="183"/>
      <c r="H30" s="183"/>
      <c r="I30" s="183"/>
      <c r="J30" s="183">
        <f t="shared" ref="J30:J36" si="7">+L30+O30</f>
        <v>0</v>
      </c>
      <c r="K30" s="183"/>
      <c r="L30" s="183"/>
      <c r="M30" s="183"/>
      <c r="N30" s="183"/>
      <c r="O30" s="183"/>
      <c r="P30" s="183">
        <f t="shared" ref="P30:P36" si="8">+E30+J30</f>
        <v>0</v>
      </c>
      <c r="Q30" s="670">
        <f>+P30</f>
        <v>0</v>
      </c>
      <c r="R30" s="53"/>
      <c r="S30" s="297"/>
      <c r="T30" s="54"/>
      <c r="U30" s="54"/>
      <c r="V30" s="54"/>
      <c r="W30" s="53"/>
      <c r="X30" s="55"/>
      <c r="Y30" s="55"/>
      <c r="Z30" s="55"/>
      <c r="AA30" s="55"/>
      <c r="AB30" s="55"/>
      <c r="AC30" s="55"/>
      <c r="AD30" s="55"/>
      <c r="AE30" s="55"/>
      <c r="AF30" s="55"/>
      <c r="AG30" s="55"/>
      <c r="AH30" s="55"/>
      <c r="AI30" s="55"/>
      <c r="AJ30" s="55"/>
      <c r="AK30" s="55"/>
      <c r="AL30" s="55"/>
      <c r="AM30" s="55"/>
      <c r="AN30" s="55"/>
      <c r="AO30" s="55"/>
      <c r="AP30" s="55"/>
      <c r="AQ30" s="55"/>
      <c r="AR30" s="55"/>
      <c r="AS30" s="56"/>
      <c r="AT30" s="56"/>
      <c r="AU30" s="56"/>
      <c r="AV30" s="56"/>
      <c r="AW30" s="56"/>
      <c r="AX30" s="56"/>
      <c r="AY30" s="56"/>
      <c r="AZ30" s="56"/>
      <c r="BA30" s="56"/>
      <c r="BB30" s="56"/>
      <c r="BC30" s="56"/>
      <c r="BD30" s="56"/>
      <c r="BE30" s="56"/>
      <c r="BF30" s="56"/>
      <c r="BG30" s="56"/>
      <c r="BH30" s="56"/>
      <c r="BI30" s="56"/>
      <c r="BJ30" s="56"/>
      <c r="BK30" s="56"/>
      <c r="BL30" s="56"/>
      <c r="BM30" s="56"/>
      <c r="BN30" s="56"/>
    </row>
    <row r="31" spans="1:66" s="63" customFormat="1" ht="43.9" hidden="1" customHeight="1">
      <c r="A31" s="119" t="s">
        <v>406</v>
      </c>
      <c r="B31" s="119" t="s">
        <v>802</v>
      </c>
      <c r="C31" s="119" t="s">
        <v>979</v>
      </c>
      <c r="D31" s="99" t="s">
        <v>896</v>
      </c>
      <c r="E31" s="183">
        <f t="shared" si="6"/>
        <v>0</v>
      </c>
      <c r="F31" s="183"/>
      <c r="G31" s="183"/>
      <c r="H31" s="183"/>
      <c r="I31" s="183"/>
      <c r="J31" s="244">
        <f t="shared" si="7"/>
        <v>0</v>
      </c>
      <c r="K31" s="183"/>
      <c r="L31" s="183"/>
      <c r="M31" s="183"/>
      <c r="N31" s="183"/>
      <c r="O31" s="244"/>
      <c r="P31" s="244">
        <f t="shared" si="8"/>
        <v>0</v>
      </c>
      <c r="Q31" s="670">
        <f>+P31</f>
        <v>0</v>
      </c>
      <c r="R31" s="53"/>
      <c r="S31" s="298">
        <v>1313826700</v>
      </c>
      <c r="T31" s="54"/>
      <c r="U31" s="54"/>
      <c r="V31" s="54"/>
      <c r="W31" s="53"/>
      <c r="X31" s="55"/>
      <c r="Y31" s="55"/>
      <c r="Z31" s="55"/>
      <c r="AA31" s="55"/>
      <c r="AB31" s="55"/>
      <c r="AC31" s="55"/>
      <c r="AD31" s="55"/>
      <c r="AE31" s="55"/>
      <c r="AF31" s="55"/>
      <c r="AG31" s="55"/>
      <c r="AH31" s="55"/>
      <c r="AI31" s="55"/>
      <c r="AJ31" s="55"/>
      <c r="AK31" s="55"/>
      <c r="AL31" s="55"/>
      <c r="AM31" s="55"/>
      <c r="AN31" s="55"/>
      <c r="AO31" s="55"/>
      <c r="AP31" s="55"/>
      <c r="AQ31" s="55"/>
      <c r="AR31" s="55"/>
      <c r="AS31" s="56"/>
      <c r="AT31" s="56"/>
      <c r="AU31" s="56"/>
      <c r="AV31" s="56"/>
      <c r="AW31" s="56"/>
      <c r="AX31" s="56"/>
      <c r="AY31" s="56"/>
      <c r="AZ31" s="56"/>
      <c r="BA31" s="56"/>
      <c r="BB31" s="56"/>
      <c r="BC31" s="56"/>
      <c r="BD31" s="56"/>
      <c r="BE31" s="56"/>
      <c r="BF31" s="56"/>
      <c r="BG31" s="56"/>
      <c r="BH31" s="56"/>
      <c r="BI31" s="56"/>
      <c r="BJ31" s="56"/>
      <c r="BK31" s="56"/>
      <c r="BL31" s="56"/>
      <c r="BM31" s="56"/>
      <c r="BN31" s="56"/>
    </row>
    <row r="32" spans="1:66" s="63" customFormat="1" ht="41.5" hidden="1" customHeight="1">
      <c r="A32" s="119" t="s">
        <v>231</v>
      </c>
      <c r="B32" s="123" t="s">
        <v>868</v>
      </c>
      <c r="C32" s="123" t="s">
        <v>47</v>
      </c>
      <c r="D32" s="255" t="s">
        <v>583</v>
      </c>
      <c r="E32" s="244">
        <f>+F32+I32</f>
        <v>0</v>
      </c>
      <c r="F32" s="244"/>
      <c r="G32" s="244"/>
      <c r="H32" s="244"/>
      <c r="I32" s="244"/>
      <c r="J32" s="244">
        <f>+L32+O32</f>
        <v>0</v>
      </c>
      <c r="K32" s="244"/>
      <c r="L32" s="244"/>
      <c r="M32" s="244"/>
      <c r="N32" s="244"/>
      <c r="O32" s="244"/>
      <c r="P32" s="244">
        <f>+E32+J32</f>
        <v>0</v>
      </c>
      <c r="Q32" s="670"/>
      <c r="R32" s="53"/>
      <c r="S32" s="295"/>
      <c r="T32" s="54"/>
      <c r="U32" s="54"/>
      <c r="V32" s="54"/>
      <c r="W32" s="53"/>
      <c r="X32" s="55"/>
      <c r="Y32" s="55"/>
      <c r="Z32" s="55"/>
      <c r="AA32" s="55"/>
      <c r="AB32" s="55"/>
      <c r="AC32" s="55"/>
      <c r="AD32" s="55"/>
      <c r="AE32" s="55"/>
      <c r="AF32" s="55"/>
      <c r="AG32" s="55"/>
      <c r="AH32" s="55"/>
      <c r="AI32" s="55"/>
      <c r="AJ32" s="55"/>
      <c r="AK32" s="55"/>
      <c r="AL32" s="55"/>
      <c r="AM32" s="55"/>
      <c r="AN32" s="55"/>
      <c r="AO32" s="55"/>
      <c r="AP32" s="55"/>
      <c r="AQ32" s="55"/>
      <c r="AR32" s="55"/>
      <c r="AS32" s="56"/>
      <c r="AT32" s="56"/>
      <c r="AU32" s="56"/>
      <c r="AV32" s="56"/>
      <c r="AW32" s="56"/>
      <c r="AX32" s="56"/>
      <c r="AY32" s="56"/>
      <c r="AZ32" s="56"/>
      <c r="BA32" s="56"/>
      <c r="BB32" s="56"/>
      <c r="BC32" s="56"/>
      <c r="BD32" s="56"/>
      <c r="BE32" s="56"/>
      <c r="BF32" s="56"/>
      <c r="BG32" s="56"/>
      <c r="BH32" s="56"/>
      <c r="BI32" s="56"/>
      <c r="BJ32" s="56"/>
      <c r="BK32" s="56"/>
      <c r="BL32" s="56"/>
      <c r="BM32" s="56"/>
      <c r="BN32" s="56"/>
    </row>
    <row r="33" spans="1:66" s="63" customFormat="1" ht="31" hidden="1">
      <c r="A33" s="119" t="s">
        <v>331</v>
      </c>
      <c r="B33" s="119" t="s">
        <v>330</v>
      </c>
      <c r="C33" s="119" t="s">
        <v>329</v>
      </c>
      <c r="D33" s="99" t="s">
        <v>1371</v>
      </c>
      <c r="E33" s="183">
        <f t="shared" si="6"/>
        <v>0</v>
      </c>
      <c r="F33" s="183"/>
      <c r="G33" s="183"/>
      <c r="H33" s="183"/>
      <c r="I33" s="183"/>
      <c r="J33" s="183">
        <f t="shared" si="7"/>
        <v>0</v>
      </c>
      <c r="K33" s="183"/>
      <c r="L33" s="183"/>
      <c r="M33" s="183"/>
      <c r="N33" s="183"/>
      <c r="O33" s="183">
        <f>300000-300000</f>
        <v>0</v>
      </c>
      <c r="P33" s="183">
        <f t="shared" si="8"/>
        <v>0</v>
      </c>
      <c r="Q33" s="670">
        <f>+P33</f>
        <v>0</v>
      </c>
      <c r="R33" s="53"/>
      <c r="S33" s="295"/>
      <c r="T33" s="54"/>
      <c r="U33" s="54"/>
      <c r="V33" s="54"/>
      <c r="W33" s="53"/>
      <c r="X33" s="55"/>
      <c r="Y33" s="55"/>
      <c r="Z33" s="55"/>
      <c r="AA33" s="55"/>
      <c r="AB33" s="55"/>
      <c r="AC33" s="55"/>
      <c r="AD33" s="55"/>
      <c r="AE33" s="55"/>
      <c r="AF33" s="55"/>
      <c r="AG33" s="55"/>
      <c r="AH33" s="55"/>
      <c r="AI33" s="55"/>
      <c r="AJ33" s="55"/>
      <c r="AK33" s="55"/>
      <c r="AL33" s="55"/>
      <c r="AM33" s="55"/>
      <c r="AN33" s="55"/>
      <c r="AO33" s="55"/>
      <c r="AP33" s="55"/>
      <c r="AQ33" s="55"/>
      <c r="AR33" s="55"/>
      <c r="AS33" s="56"/>
      <c r="AT33" s="56"/>
      <c r="AU33" s="56"/>
      <c r="AV33" s="56"/>
      <c r="AW33" s="56"/>
      <c r="AX33" s="56"/>
      <c r="AY33" s="56"/>
      <c r="AZ33" s="56"/>
      <c r="BA33" s="56"/>
      <c r="BB33" s="56"/>
      <c r="BC33" s="56"/>
      <c r="BD33" s="56"/>
      <c r="BE33" s="56"/>
      <c r="BF33" s="56"/>
      <c r="BG33" s="56"/>
      <c r="BH33" s="56"/>
      <c r="BI33" s="56"/>
      <c r="BJ33" s="56"/>
      <c r="BK33" s="56"/>
      <c r="BL33" s="56"/>
      <c r="BM33" s="56"/>
      <c r="BN33" s="56"/>
    </row>
    <row r="34" spans="1:66" s="63" customFormat="1" ht="41.5" hidden="1" customHeight="1">
      <c r="A34" s="119" t="s">
        <v>1165</v>
      </c>
      <c r="B34" s="119" t="s">
        <v>1164</v>
      </c>
      <c r="C34" s="119" t="s">
        <v>87</v>
      </c>
      <c r="D34" s="99" t="s">
        <v>817</v>
      </c>
      <c r="E34" s="244">
        <f t="shared" si="6"/>
        <v>0</v>
      </c>
      <c r="F34" s="244"/>
      <c r="G34" s="183"/>
      <c r="H34" s="183"/>
      <c r="I34" s="183"/>
      <c r="J34" s="183">
        <f t="shared" si="7"/>
        <v>0</v>
      </c>
      <c r="K34" s="183"/>
      <c r="L34" s="183"/>
      <c r="M34" s="183"/>
      <c r="N34" s="183"/>
      <c r="O34" s="183">
        <f>300000-300000</f>
        <v>0</v>
      </c>
      <c r="P34" s="244">
        <f t="shared" si="8"/>
        <v>0</v>
      </c>
      <c r="Q34" s="308">
        <f>+P34</f>
        <v>0</v>
      </c>
      <c r="R34" s="297"/>
      <c r="S34" s="298"/>
      <c r="T34" s="54"/>
      <c r="U34" s="54"/>
      <c r="V34" s="54"/>
      <c r="W34" s="53"/>
      <c r="X34" s="55"/>
      <c r="Y34" s="55"/>
      <c r="Z34" s="55"/>
      <c r="AA34" s="55"/>
      <c r="AB34" s="55"/>
      <c r="AC34" s="55"/>
      <c r="AD34" s="55"/>
      <c r="AE34" s="55"/>
      <c r="AF34" s="55"/>
      <c r="AG34" s="55"/>
      <c r="AH34" s="55"/>
      <c r="AI34" s="55"/>
      <c r="AJ34" s="55"/>
      <c r="AK34" s="55"/>
      <c r="AL34" s="55"/>
      <c r="AM34" s="55"/>
      <c r="AN34" s="55"/>
      <c r="AO34" s="55"/>
      <c r="AP34" s="55"/>
      <c r="AQ34" s="55"/>
      <c r="AR34" s="55"/>
      <c r="AS34" s="56"/>
      <c r="AT34" s="56"/>
      <c r="AU34" s="56"/>
      <c r="AV34" s="56"/>
      <c r="AW34" s="56"/>
      <c r="AX34" s="56"/>
      <c r="AY34" s="56"/>
      <c r="AZ34" s="56"/>
      <c r="BA34" s="56"/>
      <c r="BB34" s="56"/>
      <c r="BC34" s="56"/>
      <c r="BD34" s="56"/>
      <c r="BE34" s="56"/>
      <c r="BF34" s="56"/>
      <c r="BG34" s="56"/>
      <c r="BH34" s="56"/>
      <c r="BI34" s="56"/>
      <c r="BJ34" s="56"/>
      <c r="BK34" s="56"/>
      <c r="BL34" s="56"/>
      <c r="BM34" s="56"/>
      <c r="BN34" s="56"/>
    </row>
    <row r="35" spans="1:66" s="63" customFormat="1" ht="43.15" hidden="1" customHeight="1">
      <c r="A35" s="119" t="s">
        <v>223</v>
      </c>
      <c r="B35" s="119" t="s">
        <v>1163</v>
      </c>
      <c r="C35" s="119" t="s">
        <v>982</v>
      </c>
      <c r="D35" s="99" t="s">
        <v>180</v>
      </c>
      <c r="E35" s="244">
        <f t="shared" si="6"/>
        <v>0</v>
      </c>
      <c r="F35" s="244"/>
      <c r="G35" s="244"/>
      <c r="H35" s="244"/>
      <c r="I35" s="244"/>
      <c r="J35" s="244">
        <f t="shared" si="7"/>
        <v>0</v>
      </c>
      <c r="K35" s="244"/>
      <c r="L35" s="244"/>
      <c r="M35" s="244"/>
      <c r="N35" s="244"/>
      <c r="O35" s="244"/>
      <c r="P35" s="244">
        <f t="shared" si="8"/>
        <v>0</v>
      </c>
      <c r="Q35" s="308">
        <f>+P35</f>
        <v>0</v>
      </c>
      <c r="R35" s="53"/>
      <c r="S35" s="295"/>
      <c r="T35" s="54"/>
      <c r="U35" s="54"/>
      <c r="V35" s="54"/>
      <c r="W35" s="53"/>
      <c r="X35" s="55"/>
      <c r="Y35" s="55"/>
      <c r="Z35" s="55"/>
      <c r="AA35" s="55"/>
      <c r="AB35" s="55"/>
      <c r="AC35" s="55"/>
      <c r="AD35" s="55"/>
      <c r="AE35" s="55"/>
      <c r="AF35" s="55"/>
      <c r="AG35" s="55"/>
      <c r="AH35" s="55"/>
      <c r="AI35" s="55"/>
      <c r="AJ35" s="55"/>
      <c r="AK35" s="55"/>
      <c r="AL35" s="55"/>
      <c r="AM35" s="55"/>
      <c r="AN35" s="55"/>
      <c r="AO35" s="55"/>
      <c r="AP35" s="55"/>
      <c r="AQ35" s="55"/>
      <c r="AR35" s="55"/>
      <c r="AS35" s="56"/>
      <c r="AT35" s="56"/>
      <c r="AU35" s="56"/>
      <c r="AV35" s="56"/>
      <c r="AW35" s="56"/>
      <c r="AX35" s="56"/>
      <c r="AY35" s="56"/>
      <c r="AZ35" s="56"/>
      <c r="BA35" s="56"/>
      <c r="BB35" s="56"/>
      <c r="BC35" s="56"/>
      <c r="BD35" s="56"/>
      <c r="BE35" s="56"/>
      <c r="BF35" s="56"/>
      <c r="BG35" s="56"/>
      <c r="BH35" s="56"/>
      <c r="BI35" s="56"/>
      <c r="BJ35" s="56"/>
      <c r="BK35" s="56"/>
      <c r="BL35" s="56"/>
      <c r="BM35" s="56"/>
      <c r="BN35" s="56"/>
    </row>
    <row r="36" spans="1:66" s="63" customFormat="1" ht="31" hidden="1">
      <c r="A36" s="129" t="s">
        <v>1464</v>
      </c>
      <c r="B36" s="129" t="s">
        <v>1465</v>
      </c>
      <c r="C36" s="129" t="s">
        <v>448</v>
      </c>
      <c r="D36" s="210" t="s">
        <v>105</v>
      </c>
      <c r="E36" s="244">
        <f t="shared" si="6"/>
        <v>0</v>
      </c>
      <c r="F36" s="244">
        <f>50000-50000</f>
        <v>0</v>
      </c>
      <c r="G36" s="183"/>
      <c r="H36" s="183"/>
      <c r="I36" s="183"/>
      <c r="J36" s="183">
        <f t="shared" si="7"/>
        <v>0</v>
      </c>
      <c r="K36" s="183"/>
      <c r="L36" s="183"/>
      <c r="M36" s="183"/>
      <c r="N36" s="183"/>
      <c r="O36" s="183"/>
      <c r="P36" s="134">
        <f t="shared" si="8"/>
        <v>0</v>
      </c>
      <c r="Q36" s="670">
        <f t="shared" si="5"/>
        <v>0</v>
      </c>
      <c r="R36" s="53"/>
      <c r="S36" s="295"/>
      <c r="T36" s="54"/>
      <c r="U36" s="54"/>
      <c r="V36" s="54"/>
      <c r="W36" s="53"/>
      <c r="X36" s="55"/>
      <c r="Y36" s="55"/>
      <c r="Z36" s="55"/>
      <c r="AA36" s="55"/>
      <c r="AB36" s="55"/>
      <c r="AC36" s="55"/>
      <c r="AD36" s="55"/>
      <c r="AE36" s="55"/>
      <c r="AF36" s="55"/>
      <c r="AG36" s="55"/>
      <c r="AH36" s="55"/>
      <c r="AI36" s="55"/>
      <c r="AJ36" s="55"/>
      <c r="AK36" s="55"/>
      <c r="AL36" s="55"/>
      <c r="AM36" s="55"/>
      <c r="AN36" s="55"/>
      <c r="AO36" s="55"/>
      <c r="AP36" s="55"/>
      <c r="AQ36" s="55"/>
      <c r="AR36" s="55"/>
      <c r="AS36" s="56"/>
      <c r="AT36" s="56"/>
      <c r="AU36" s="56"/>
      <c r="AV36" s="56"/>
      <c r="AW36" s="56"/>
      <c r="AX36" s="56"/>
      <c r="AY36" s="56"/>
      <c r="AZ36" s="56"/>
      <c r="BA36" s="56"/>
      <c r="BB36" s="56"/>
      <c r="BC36" s="56"/>
      <c r="BD36" s="56"/>
      <c r="BE36" s="56"/>
      <c r="BF36" s="56"/>
      <c r="BG36" s="56"/>
      <c r="BH36" s="56"/>
      <c r="BI36" s="56"/>
      <c r="BJ36" s="56"/>
      <c r="BK36" s="56"/>
      <c r="BL36" s="56"/>
      <c r="BM36" s="56"/>
      <c r="BN36" s="56"/>
    </row>
    <row r="37" spans="1:66" s="63" customFormat="1" ht="37.5" hidden="1" customHeight="1">
      <c r="A37" s="129" t="s">
        <v>178</v>
      </c>
      <c r="B37" s="129" t="s">
        <v>1451</v>
      </c>
      <c r="C37" s="129" t="s">
        <v>292</v>
      </c>
      <c r="D37" s="215" t="s">
        <v>953</v>
      </c>
      <c r="E37" s="244">
        <f>+F37+I37</f>
        <v>0</v>
      </c>
      <c r="F37" s="244"/>
      <c r="G37" s="183"/>
      <c r="H37" s="183"/>
      <c r="I37" s="183"/>
      <c r="J37" s="183">
        <f>+L37+O37</f>
        <v>0</v>
      </c>
      <c r="K37" s="183"/>
      <c r="L37" s="183"/>
      <c r="M37" s="183"/>
      <c r="N37" s="183"/>
      <c r="O37" s="183"/>
      <c r="P37" s="134">
        <f>+E37+J37</f>
        <v>0</v>
      </c>
      <c r="Q37" s="308">
        <f>+P37</f>
        <v>0</v>
      </c>
      <c r="R37" s="53"/>
      <c r="S37" s="295"/>
      <c r="T37" s="54"/>
      <c r="U37" s="54"/>
      <c r="V37" s="54"/>
      <c r="W37" s="53"/>
      <c r="X37" s="55"/>
      <c r="Y37" s="55"/>
      <c r="Z37" s="55"/>
      <c r="AA37" s="55"/>
      <c r="AB37" s="55"/>
      <c r="AC37" s="55"/>
      <c r="AD37" s="55"/>
      <c r="AE37" s="55"/>
      <c r="AF37" s="55"/>
      <c r="AG37" s="55"/>
      <c r="AH37" s="55"/>
      <c r="AI37" s="55"/>
      <c r="AJ37" s="55"/>
      <c r="AK37" s="55"/>
      <c r="AL37" s="55"/>
      <c r="AM37" s="55"/>
      <c r="AN37" s="55"/>
      <c r="AO37" s="55"/>
      <c r="AP37" s="55"/>
      <c r="AQ37" s="55"/>
      <c r="AR37" s="55"/>
      <c r="AS37" s="56"/>
      <c r="AT37" s="56"/>
      <c r="AU37" s="56"/>
      <c r="AV37" s="56"/>
      <c r="AW37" s="56"/>
      <c r="AX37" s="56"/>
      <c r="AY37" s="56"/>
      <c r="AZ37" s="56"/>
      <c r="BA37" s="56"/>
      <c r="BB37" s="56"/>
      <c r="BC37" s="56"/>
      <c r="BD37" s="56"/>
      <c r="BE37" s="56"/>
      <c r="BF37" s="56"/>
      <c r="BG37" s="56"/>
      <c r="BH37" s="56"/>
      <c r="BI37" s="56"/>
      <c r="BJ37" s="56"/>
      <c r="BK37" s="56"/>
      <c r="BL37" s="56"/>
      <c r="BM37" s="56"/>
      <c r="BN37" s="56"/>
    </row>
    <row r="38" spans="1:66" s="63" customFormat="1" ht="46.5" hidden="1">
      <c r="A38" s="193" t="s">
        <v>835</v>
      </c>
      <c r="B38" s="1">
        <v>8110</v>
      </c>
      <c r="C38" s="193" t="s">
        <v>1441</v>
      </c>
      <c r="D38" s="99" t="s">
        <v>401</v>
      </c>
      <c r="E38" s="183">
        <f t="shared" si="3"/>
        <v>0</v>
      </c>
      <c r="F38" s="183"/>
      <c r="G38" s="183"/>
      <c r="H38" s="183"/>
      <c r="I38" s="183"/>
      <c r="J38" s="183">
        <f t="shared" si="4"/>
        <v>0</v>
      </c>
      <c r="K38" s="183"/>
      <c r="L38" s="183"/>
      <c r="M38" s="183"/>
      <c r="N38" s="183"/>
      <c r="O38" s="183"/>
      <c r="P38" s="183">
        <f>+E38+J38</f>
        <v>0</v>
      </c>
      <c r="Q38" s="670">
        <f t="shared" si="5"/>
        <v>0</v>
      </c>
      <c r="R38" s="53"/>
      <c r="S38" s="295"/>
      <c r="T38" s="54"/>
      <c r="U38" s="54"/>
      <c r="V38" s="54"/>
      <c r="W38" s="53"/>
      <c r="X38" s="55"/>
      <c r="Y38" s="55"/>
      <c r="Z38" s="55"/>
      <c r="AA38" s="55"/>
      <c r="AB38" s="55"/>
      <c r="AC38" s="55"/>
      <c r="AD38" s="55"/>
      <c r="AE38" s="55"/>
      <c r="AF38" s="55"/>
      <c r="AG38" s="55"/>
      <c r="AH38" s="55"/>
      <c r="AI38" s="55"/>
      <c r="AJ38" s="55"/>
      <c r="AK38" s="55"/>
      <c r="AL38" s="55"/>
      <c r="AM38" s="55"/>
      <c r="AN38" s="55"/>
      <c r="AO38" s="55"/>
      <c r="AP38" s="55"/>
      <c r="AQ38" s="55"/>
      <c r="AR38" s="55"/>
      <c r="AS38" s="56"/>
      <c r="AT38" s="56"/>
      <c r="AU38" s="56"/>
      <c r="AV38" s="56"/>
      <c r="AW38" s="56"/>
      <c r="AX38" s="56"/>
      <c r="AY38" s="56"/>
      <c r="AZ38" s="56"/>
      <c r="BA38" s="56"/>
      <c r="BB38" s="56"/>
      <c r="BC38" s="56"/>
      <c r="BD38" s="56"/>
      <c r="BE38" s="56"/>
      <c r="BF38" s="56"/>
      <c r="BG38" s="56"/>
      <c r="BH38" s="56"/>
      <c r="BI38" s="56"/>
      <c r="BJ38" s="56"/>
      <c r="BK38" s="56"/>
      <c r="BL38" s="56"/>
      <c r="BM38" s="56"/>
      <c r="BN38" s="56"/>
    </row>
    <row r="39" spans="1:66" s="63" customFormat="1" ht="62" hidden="1">
      <c r="A39" s="119" t="s">
        <v>402</v>
      </c>
      <c r="B39" s="99">
        <v>9800</v>
      </c>
      <c r="C39" s="99" t="s">
        <v>1050</v>
      </c>
      <c r="D39" s="99" t="s">
        <v>1442</v>
      </c>
      <c r="E39" s="183">
        <f t="shared" si="3"/>
        <v>0</v>
      </c>
      <c r="F39" s="183"/>
      <c r="G39" s="183"/>
      <c r="H39" s="183"/>
      <c r="I39" s="183"/>
      <c r="J39" s="183">
        <f t="shared" si="4"/>
        <v>0</v>
      </c>
      <c r="K39" s="183"/>
      <c r="L39" s="183"/>
      <c r="M39" s="183"/>
      <c r="N39" s="183"/>
      <c r="O39" s="183"/>
      <c r="P39" s="183">
        <f>+E39+J39</f>
        <v>0</v>
      </c>
      <c r="Q39" s="670">
        <f t="shared" si="5"/>
        <v>0</v>
      </c>
      <c r="R39" s="53"/>
      <c r="S39" s="295"/>
      <c r="T39" s="54"/>
      <c r="U39" s="54"/>
      <c r="V39" s="54"/>
      <c r="W39" s="53"/>
      <c r="X39" s="55"/>
      <c r="Y39" s="55"/>
      <c r="Z39" s="55"/>
      <c r="AA39" s="55"/>
      <c r="AB39" s="55"/>
      <c r="AC39" s="55"/>
      <c r="AD39" s="55"/>
      <c r="AE39" s="55"/>
      <c r="AF39" s="55"/>
      <c r="AG39" s="55"/>
      <c r="AH39" s="55"/>
      <c r="AI39" s="55"/>
      <c r="AJ39" s="55"/>
      <c r="AK39" s="55"/>
      <c r="AL39" s="55"/>
      <c r="AM39" s="55"/>
      <c r="AN39" s="55"/>
      <c r="AO39" s="55"/>
      <c r="AP39" s="55"/>
      <c r="AQ39" s="55"/>
      <c r="AR39" s="55"/>
      <c r="AS39" s="56"/>
      <c r="AT39" s="56"/>
      <c r="AU39" s="56"/>
      <c r="AV39" s="56"/>
      <c r="AW39" s="56"/>
      <c r="AX39" s="56"/>
      <c r="AY39" s="56"/>
      <c r="AZ39" s="56"/>
      <c r="BA39" s="56"/>
      <c r="BB39" s="56"/>
      <c r="BC39" s="56"/>
      <c r="BD39" s="56"/>
      <c r="BE39" s="56"/>
      <c r="BF39" s="56"/>
      <c r="BG39" s="56"/>
      <c r="BH39" s="56"/>
      <c r="BI39" s="56"/>
      <c r="BJ39" s="56"/>
      <c r="BK39" s="56"/>
      <c r="BL39" s="56"/>
      <c r="BM39" s="56"/>
      <c r="BN39" s="56"/>
    </row>
    <row r="40" spans="1:66" s="63" customFormat="1" ht="23" hidden="1">
      <c r="A40" s="124"/>
      <c r="B40" s="124" t="s">
        <v>171</v>
      </c>
      <c r="C40" s="124"/>
      <c r="D40" s="211" t="s">
        <v>928</v>
      </c>
      <c r="E40" s="133">
        <f t="shared" ref="E40:E67" si="9">+F40+I40</f>
        <v>0</v>
      </c>
      <c r="F40" s="133"/>
      <c r="G40" s="133">
        <f>5738.6-5738.6</f>
        <v>0</v>
      </c>
      <c r="H40" s="133">
        <f>137-137</f>
        <v>0</v>
      </c>
      <c r="I40" s="133"/>
      <c r="J40" s="133">
        <f>+L40+O40</f>
        <v>0</v>
      </c>
      <c r="K40" s="133"/>
      <c r="L40" s="133"/>
      <c r="M40" s="133"/>
      <c r="N40" s="133"/>
      <c r="O40" s="133"/>
      <c r="P40" s="133">
        <f t="shared" ref="P40:P53" si="10">+E40+J40</f>
        <v>0</v>
      </c>
      <c r="Q40" s="670">
        <f t="shared" si="5"/>
        <v>0</v>
      </c>
      <c r="R40" s="53"/>
      <c r="S40" s="295"/>
      <c r="T40" s="54"/>
      <c r="U40" s="54"/>
      <c r="V40" s="54"/>
      <c r="W40" s="53"/>
      <c r="X40" s="55"/>
      <c r="Y40" s="55"/>
      <c r="Z40" s="55"/>
      <c r="AA40" s="55"/>
      <c r="AB40" s="55"/>
      <c r="AC40" s="55"/>
      <c r="AD40" s="55"/>
      <c r="AE40" s="55"/>
      <c r="AF40" s="55"/>
      <c r="AG40" s="55"/>
      <c r="AH40" s="55"/>
      <c r="AI40" s="55"/>
      <c r="AJ40" s="55"/>
      <c r="AK40" s="55"/>
      <c r="AL40" s="55"/>
      <c r="AM40" s="55"/>
      <c r="AN40" s="55"/>
      <c r="AO40" s="55"/>
      <c r="AP40" s="55"/>
      <c r="AQ40" s="55"/>
      <c r="AR40" s="55"/>
      <c r="AS40" s="56"/>
      <c r="AT40" s="56"/>
      <c r="AU40" s="56"/>
      <c r="AV40" s="56"/>
      <c r="AW40" s="56"/>
      <c r="AX40" s="56"/>
      <c r="AY40" s="56"/>
      <c r="AZ40" s="56"/>
      <c r="BA40" s="56"/>
      <c r="BB40" s="56"/>
      <c r="BC40" s="56"/>
      <c r="BD40" s="56"/>
      <c r="BE40" s="56"/>
      <c r="BF40" s="56"/>
      <c r="BG40" s="56"/>
      <c r="BH40" s="56"/>
      <c r="BI40" s="56"/>
      <c r="BJ40" s="56"/>
      <c r="BK40" s="56"/>
      <c r="BL40" s="56"/>
      <c r="BM40" s="56"/>
      <c r="BN40" s="56"/>
    </row>
    <row r="41" spans="1:66" s="63" customFormat="1" ht="23" hidden="1">
      <c r="A41" s="124"/>
      <c r="B41" s="124" t="s">
        <v>930</v>
      </c>
      <c r="C41" s="124"/>
      <c r="D41" s="211" t="s">
        <v>763</v>
      </c>
      <c r="E41" s="133">
        <f t="shared" si="9"/>
        <v>0</v>
      </c>
      <c r="F41" s="133"/>
      <c r="G41" s="133">
        <f>148+138.1-286.1</f>
        <v>0</v>
      </c>
      <c r="H41" s="133">
        <f>11.5+16-27.5</f>
        <v>0</v>
      </c>
      <c r="I41" s="133"/>
      <c r="J41" s="133">
        <f>+L41+O41</f>
        <v>0</v>
      </c>
      <c r="K41" s="133"/>
      <c r="L41" s="133"/>
      <c r="M41" s="133"/>
      <c r="N41" s="133"/>
      <c r="O41" s="133"/>
      <c r="P41" s="133">
        <f t="shared" si="10"/>
        <v>0</v>
      </c>
      <c r="Q41" s="670">
        <f t="shared" si="5"/>
        <v>0</v>
      </c>
      <c r="R41" s="53"/>
      <c r="S41" s="295"/>
      <c r="T41" s="54"/>
      <c r="U41" s="54"/>
      <c r="V41" s="54"/>
      <c r="W41" s="53"/>
      <c r="X41" s="55"/>
      <c r="Y41" s="55"/>
      <c r="Z41" s="55"/>
      <c r="AA41" s="55"/>
      <c r="AB41" s="55"/>
      <c r="AC41" s="55"/>
      <c r="AD41" s="55"/>
      <c r="AE41" s="55"/>
      <c r="AF41" s="55"/>
      <c r="AG41" s="55"/>
      <c r="AH41" s="55"/>
      <c r="AI41" s="55"/>
      <c r="AJ41" s="55"/>
      <c r="AK41" s="55"/>
      <c r="AL41" s="55"/>
      <c r="AM41" s="55"/>
      <c r="AN41" s="55"/>
      <c r="AO41" s="55"/>
      <c r="AP41" s="55"/>
      <c r="AQ41" s="55"/>
      <c r="AR41" s="55"/>
      <c r="AS41" s="56"/>
      <c r="AT41" s="56"/>
      <c r="AU41" s="56"/>
      <c r="AV41" s="56"/>
      <c r="AW41" s="56"/>
      <c r="AX41" s="56"/>
      <c r="AY41" s="56"/>
      <c r="AZ41" s="56"/>
      <c r="BA41" s="56"/>
      <c r="BB41" s="56"/>
      <c r="BC41" s="56"/>
      <c r="BD41" s="56"/>
      <c r="BE41" s="56"/>
      <c r="BF41" s="56"/>
      <c r="BG41" s="56"/>
      <c r="BH41" s="56"/>
      <c r="BI41" s="56"/>
      <c r="BJ41" s="56"/>
      <c r="BK41" s="56"/>
      <c r="BL41" s="56"/>
      <c r="BM41" s="56"/>
      <c r="BN41" s="56"/>
    </row>
    <row r="42" spans="1:66" s="63" customFormat="1" hidden="1">
      <c r="A42" s="124"/>
      <c r="B42" s="124" t="s">
        <v>172</v>
      </c>
      <c r="C42" s="124"/>
      <c r="D42" s="211" t="s">
        <v>542</v>
      </c>
      <c r="E42" s="133">
        <f t="shared" si="9"/>
        <v>0</v>
      </c>
      <c r="F42" s="133"/>
      <c r="G42" s="133">
        <f>273.6+151-424.6</f>
        <v>0</v>
      </c>
      <c r="H42" s="133">
        <f>3+14.5-17.5</f>
        <v>0</v>
      </c>
      <c r="I42" s="133"/>
      <c r="J42" s="133"/>
      <c r="K42" s="133"/>
      <c r="L42" s="133"/>
      <c r="M42" s="133"/>
      <c r="N42" s="133"/>
      <c r="O42" s="133"/>
      <c r="P42" s="133">
        <f t="shared" si="10"/>
        <v>0</v>
      </c>
      <c r="Q42" s="670">
        <f t="shared" si="5"/>
        <v>0</v>
      </c>
      <c r="R42" s="53"/>
      <c r="S42" s="296"/>
      <c r="T42" s="54"/>
      <c r="U42" s="54"/>
      <c r="V42" s="54"/>
      <c r="W42" s="53"/>
      <c r="X42" s="55"/>
      <c r="Y42" s="55"/>
      <c r="Z42" s="55"/>
      <c r="AA42" s="55"/>
      <c r="AB42" s="55"/>
      <c r="AC42" s="55"/>
      <c r="AD42" s="55"/>
      <c r="AE42" s="55"/>
      <c r="AF42" s="55"/>
      <c r="AG42" s="55"/>
      <c r="AH42" s="55"/>
      <c r="AI42" s="55"/>
      <c r="AJ42" s="55"/>
      <c r="AK42" s="55"/>
      <c r="AL42" s="55"/>
      <c r="AM42" s="55"/>
      <c r="AN42" s="55"/>
      <c r="AO42" s="55"/>
      <c r="AP42" s="55"/>
      <c r="AQ42" s="55"/>
      <c r="AR42" s="55"/>
      <c r="AS42" s="56"/>
      <c r="AT42" s="56"/>
      <c r="AU42" s="56"/>
      <c r="AV42" s="56"/>
      <c r="AW42" s="56"/>
      <c r="AX42" s="56"/>
      <c r="AY42" s="56"/>
      <c r="AZ42" s="56"/>
      <c r="BA42" s="56"/>
      <c r="BB42" s="56"/>
      <c r="BC42" s="56"/>
      <c r="BD42" s="56"/>
      <c r="BE42" s="56"/>
      <c r="BF42" s="56"/>
      <c r="BG42" s="56"/>
      <c r="BH42" s="56"/>
      <c r="BI42" s="56"/>
      <c r="BJ42" s="56"/>
      <c r="BK42" s="56"/>
      <c r="BL42" s="56"/>
      <c r="BM42" s="56"/>
      <c r="BN42" s="56"/>
    </row>
    <row r="43" spans="1:66" s="63" customFormat="1" hidden="1">
      <c r="A43" s="124"/>
      <c r="B43" s="124" t="s">
        <v>1443</v>
      </c>
      <c r="C43" s="124"/>
      <c r="D43" s="211" t="s">
        <v>929</v>
      </c>
      <c r="E43" s="133">
        <f t="shared" si="9"/>
        <v>0</v>
      </c>
      <c r="F43" s="133"/>
      <c r="G43" s="133"/>
      <c r="H43" s="133"/>
      <c r="I43" s="133"/>
      <c r="J43" s="133">
        <f>+L43+O43</f>
        <v>0</v>
      </c>
      <c r="K43" s="133">
        <f>361.9-361.9</f>
        <v>0</v>
      </c>
      <c r="L43" s="133">
        <f>361.9-361.9</f>
        <v>0</v>
      </c>
      <c r="M43" s="133"/>
      <c r="N43" s="133"/>
      <c r="O43" s="133">
        <f>8-8</f>
        <v>0</v>
      </c>
      <c r="P43" s="133">
        <f t="shared" si="10"/>
        <v>0</v>
      </c>
      <c r="Q43" s="670">
        <f t="shared" si="5"/>
        <v>0</v>
      </c>
      <c r="R43" s="53"/>
      <c r="S43" s="296"/>
      <c r="T43" s="54"/>
      <c r="U43" s="54"/>
      <c r="V43" s="54"/>
      <c r="W43" s="53"/>
      <c r="X43" s="55"/>
      <c r="Y43" s="55"/>
      <c r="Z43" s="55"/>
      <c r="AA43" s="55"/>
      <c r="AB43" s="55"/>
      <c r="AC43" s="55"/>
      <c r="AD43" s="55"/>
      <c r="AE43" s="55"/>
      <c r="AF43" s="55"/>
      <c r="AG43" s="55"/>
      <c r="AH43" s="55"/>
      <c r="AI43" s="55"/>
      <c r="AJ43" s="55"/>
      <c r="AK43" s="55"/>
      <c r="AL43" s="55"/>
      <c r="AM43" s="55"/>
      <c r="AN43" s="55"/>
      <c r="AO43" s="55"/>
      <c r="AP43" s="55"/>
      <c r="AQ43" s="55"/>
      <c r="AR43" s="55"/>
      <c r="AS43" s="56"/>
      <c r="AT43" s="56"/>
      <c r="AU43" s="56"/>
      <c r="AV43" s="56"/>
      <c r="AW43" s="56"/>
      <c r="AX43" s="56"/>
      <c r="AY43" s="56"/>
      <c r="AZ43" s="56"/>
      <c r="BA43" s="56"/>
      <c r="BB43" s="56"/>
      <c r="BC43" s="56"/>
      <c r="BD43" s="56"/>
      <c r="BE43" s="56"/>
      <c r="BF43" s="56"/>
      <c r="BG43" s="56"/>
      <c r="BH43" s="56"/>
      <c r="BI43" s="56"/>
      <c r="BJ43" s="56"/>
      <c r="BK43" s="56"/>
      <c r="BL43" s="56"/>
      <c r="BM43" s="56"/>
      <c r="BN43" s="56"/>
    </row>
    <row r="44" spans="1:66" s="63" customFormat="1" ht="17.5" hidden="1">
      <c r="A44" s="124"/>
      <c r="B44" s="124" t="s">
        <v>1444</v>
      </c>
      <c r="C44" s="124"/>
      <c r="D44" s="211" t="s">
        <v>1038</v>
      </c>
      <c r="E44" s="133">
        <f t="shared" si="9"/>
        <v>0</v>
      </c>
      <c r="F44" s="133"/>
      <c r="G44" s="133"/>
      <c r="H44" s="133"/>
      <c r="I44" s="133"/>
      <c r="J44" s="133"/>
      <c r="K44" s="133"/>
      <c r="L44" s="133"/>
      <c r="M44" s="133"/>
      <c r="N44" s="133"/>
      <c r="O44" s="133"/>
      <c r="P44" s="133">
        <f t="shared" si="10"/>
        <v>0</v>
      </c>
      <c r="Q44" s="670">
        <f t="shared" si="5"/>
        <v>0</v>
      </c>
      <c r="R44" s="53"/>
      <c r="S44" s="298">
        <v>1255458200</v>
      </c>
      <c r="T44" s="54"/>
      <c r="U44" s="54"/>
      <c r="V44" s="54"/>
      <c r="W44" s="53"/>
      <c r="X44" s="55"/>
      <c r="Y44" s="55"/>
      <c r="Z44" s="55"/>
      <c r="AA44" s="55"/>
      <c r="AB44" s="55"/>
      <c r="AC44" s="55"/>
      <c r="AD44" s="55"/>
      <c r="AE44" s="55"/>
      <c r="AF44" s="55"/>
      <c r="AG44" s="55"/>
      <c r="AH44" s="55"/>
      <c r="AI44" s="55"/>
      <c r="AJ44" s="55"/>
      <c r="AK44" s="55"/>
      <c r="AL44" s="55"/>
      <c r="AM44" s="55"/>
      <c r="AN44" s="55"/>
      <c r="AO44" s="55"/>
      <c r="AP44" s="55"/>
      <c r="AQ44" s="55"/>
      <c r="AR44" s="55"/>
      <c r="AS44" s="56"/>
      <c r="AT44" s="56"/>
      <c r="AU44" s="56"/>
      <c r="AV44" s="56"/>
      <c r="AW44" s="56"/>
      <c r="AX44" s="56"/>
      <c r="AY44" s="56"/>
      <c r="AZ44" s="56"/>
      <c r="BA44" s="56"/>
      <c r="BB44" s="56"/>
      <c r="BC44" s="56"/>
      <c r="BD44" s="56"/>
      <c r="BE44" s="56"/>
      <c r="BF44" s="56"/>
      <c r="BG44" s="56"/>
      <c r="BH44" s="56"/>
      <c r="BI44" s="56"/>
      <c r="BJ44" s="56"/>
      <c r="BK44" s="56"/>
      <c r="BL44" s="56"/>
      <c r="BM44" s="56"/>
      <c r="BN44" s="56"/>
    </row>
    <row r="45" spans="1:66" s="63" customFormat="1" hidden="1">
      <c r="A45" s="124"/>
      <c r="B45" s="124" t="s">
        <v>543</v>
      </c>
      <c r="C45" s="124"/>
      <c r="D45" s="211" t="s">
        <v>1396</v>
      </c>
      <c r="E45" s="133">
        <f t="shared" si="9"/>
        <v>0</v>
      </c>
      <c r="F45" s="133"/>
      <c r="G45" s="133"/>
      <c r="H45" s="133"/>
      <c r="I45" s="133"/>
      <c r="J45" s="133"/>
      <c r="K45" s="133"/>
      <c r="L45" s="133"/>
      <c r="M45" s="133"/>
      <c r="N45" s="133"/>
      <c r="O45" s="133"/>
      <c r="P45" s="133">
        <f t="shared" si="10"/>
        <v>0</v>
      </c>
      <c r="Q45" s="670">
        <f t="shared" si="5"/>
        <v>0</v>
      </c>
      <c r="R45" s="53"/>
      <c r="S45" s="295"/>
      <c r="T45" s="54"/>
      <c r="U45" s="54"/>
      <c r="V45" s="54"/>
      <c r="W45" s="53"/>
      <c r="X45" s="55"/>
      <c r="Y45" s="55"/>
      <c r="Z45" s="55"/>
      <c r="AA45" s="55"/>
      <c r="AB45" s="55"/>
      <c r="AC45" s="55"/>
      <c r="AD45" s="55"/>
      <c r="AE45" s="55"/>
      <c r="AF45" s="55"/>
      <c r="AG45" s="55"/>
      <c r="AH45" s="55"/>
      <c r="AI45" s="55"/>
      <c r="AJ45" s="55"/>
      <c r="AK45" s="55"/>
      <c r="AL45" s="55"/>
      <c r="AM45" s="55"/>
      <c r="AN45" s="55"/>
      <c r="AO45" s="55"/>
      <c r="AP45" s="55"/>
      <c r="AQ45" s="55"/>
      <c r="AR45" s="55"/>
      <c r="AS45" s="56"/>
      <c r="AT45" s="56"/>
      <c r="AU45" s="56"/>
      <c r="AV45" s="56"/>
      <c r="AW45" s="56"/>
      <c r="AX45" s="56"/>
      <c r="AY45" s="56"/>
      <c r="AZ45" s="56"/>
      <c r="BA45" s="56"/>
      <c r="BB45" s="56"/>
      <c r="BC45" s="56"/>
      <c r="BD45" s="56"/>
      <c r="BE45" s="56"/>
      <c r="BF45" s="56"/>
      <c r="BG45" s="56"/>
      <c r="BH45" s="56"/>
      <c r="BI45" s="56"/>
      <c r="BJ45" s="56"/>
      <c r="BK45" s="56"/>
      <c r="BL45" s="56"/>
      <c r="BM45" s="56"/>
      <c r="BN45" s="56"/>
    </row>
    <row r="46" spans="1:66" s="63" customFormat="1" hidden="1">
      <c r="A46" s="124"/>
      <c r="B46" s="124" t="s">
        <v>397</v>
      </c>
      <c r="C46" s="124"/>
      <c r="D46" s="211" t="s">
        <v>213</v>
      </c>
      <c r="E46" s="133">
        <f t="shared" si="9"/>
        <v>0</v>
      </c>
      <c r="F46" s="133"/>
      <c r="G46" s="133"/>
      <c r="H46" s="133"/>
      <c r="I46" s="133"/>
      <c r="J46" s="133">
        <f t="shared" ref="J46:J53" si="11">+L46+O46</f>
        <v>0</v>
      </c>
      <c r="K46" s="133"/>
      <c r="L46" s="133"/>
      <c r="M46" s="133"/>
      <c r="N46" s="133"/>
      <c r="O46" s="133"/>
      <c r="P46" s="133">
        <f t="shared" si="10"/>
        <v>0</v>
      </c>
      <c r="Q46" s="670">
        <f t="shared" si="5"/>
        <v>0</v>
      </c>
      <c r="R46" s="53"/>
      <c r="S46" s="295"/>
      <c r="T46" s="54"/>
      <c r="U46" s="54"/>
      <c r="V46" s="54"/>
      <c r="W46" s="53"/>
      <c r="X46" s="55"/>
      <c r="Y46" s="55"/>
      <c r="Z46" s="55"/>
      <c r="AA46" s="55"/>
      <c r="AB46" s="55"/>
      <c r="AC46" s="55"/>
      <c r="AD46" s="55"/>
      <c r="AE46" s="55"/>
      <c r="AF46" s="55"/>
      <c r="AG46" s="55"/>
      <c r="AH46" s="55"/>
      <c r="AI46" s="55"/>
      <c r="AJ46" s="55"/>
      <c r="AK46" s="55"/>
      <c r="AL46" s="55"/>
      <c r="AM46" s="55"/>
      <c r="AN46" s="55"/>
      <c r="AO46" s="55"/>
      <c r="AP46" s="55"/>
      <c r="AQ46" s="55"/>
      <c r="AR46" s="55"/>
      <c r="AS46" s="56"/>
      <c r="AT46" s="56"/>
      <c r="AU46" s="56"/>
      <c r="AV46" s="56"/>
      <c r="AW46" s="56"/>
      <c r="AX46" s="56"/>
      <c r="AY46" s="56"/>
      <c r="AZ46" s="56"/>
      <c r="BA46" s="56"/>
      <c r="BB46" s="56"/>
      <c r="BC46" s="56"/>
      <c r="BD46" s="56"/>
      <c r="BE46" s="56"/>
      <c r="BF46" s="56"/>
      <c r="BG46" s="56"/>
      <c r="BH46" s="56"/>
      <c r="BI46" s="56"/>
      <c r="BJ46" s="56"/>
      <c r="BK46" s="56"/>
      <c r="BL46" s="56"/>
      <c r="BM46" s="56"/>
      <c r="BN46" s="56"/>
    </row>
    <row r="47" spans="1:66" s="63" customFormat="1" hidden="1">
      <c r="A47" s="124"/>
      <c r="B47" s="124" t="s">
        <v>599</v>
      </c>
      <c r="C47" s="124"/>
      <c r="D47" s="211" t="s">
        <v>389</v>
      </c>
      <c r="E47" s="133">
        <f t="shared" si="9"/>
        <v>0</v>
      </c>
      <c r="F47" s="133"/>
      <c r="G47" s="133"/>
      <c r="H47" s="133"/>
      <c r="I47" s="133"/>
      <c r="J47" s="133">
        <f t="shared" si="11"/>
        <v>0</v>
      </c>
      <c r="K47" s="133"/>
      <c r="L47" s="133"/>
      <c r="M47" s="133"/>
      <c r="N47" s="133"/>
      <c r="O47" s="133"/>
      <c r="P47" s="133">
        <f t="shared" si="10"/>
        <v>0</v>
      </c>
      <c r="Q47" s="670">
        <f t="shared" si="5"/>
        <v>0</v>
      </c>
      <c r="R47" s="53"/>
      <c r="S47" s="295"/>
      <c r="T47" s="54"/>
      <c r="U47" s="54"/>
      <c r="V47" s="54"/>
      <c r="W47" s="53"/>
      <c r="X47" s="55"/>
      <c r="Y47" s="55"/>
      <c r="Z47" s="55"/>
      <c r="AA47" s="55"/>
      <c r="AB47" s="55"/>
      <c r="AC47" s="55"/>
      <c r="AD47" s="55"/>
      <c r="AE47" s="55"/>
      <c r="AF47" s="55"/>
      <c r="AG47" s="55"/>
      <c r="AH47" s="55"/>
      <c r="AI47" s="55"/>
      <c r="AJ47" s="55"/>
      <c r="AK47" s="55"/>
      <c r="AL47" s="55"/>
      <c r="AM47" s="55"/>
      <c r="AN47" s="55"/>
      <c r="AO47" s="55"/>
      <c r="AP47" s="55"/>
      <c r="AQ47" s="55"/>
      <c r="AR47" s="55"/>
      <c r="AS47" s="56"/>
      <c r="AT47" s="56"/>
      <c r="AU47" s="56"/>
      <c r="AV47" s="56"/>
      <c r="AW47" s="56"/>
      <c r="AX47" s="56"/>
      <c r="AY47" s="56"/>
      <c r="AZ47" s="56"/>
      <c r="BA47" s="56"/>
      <c r="BB47" s="56"/>
      <c r="BC47" s="56"/>
      <c r="BD47" s="56"/>
      <c r="BE47" s="56"/>
      <c r="BF47" s="56"/>
      <c r="BG47" s="56"/>
      <c r="BH47" s="56"/>
      <c r="BI47" s="56"/>
      <c r="BJ47" s="56"/>
      <c r="BK47" s="56"/>
      <c r="BL47" s="56"/>
      <c r="BM47" s="56"/>
      <c r="BN47" s="56"/>
    </row>
    <row r="48" spans="1:66" s="63" customFormat="1" ht="23" hidden="1">
      <c r="A48" s="124"/>
      <c r="B48" s="124" t="s">
        <v>1129</v>
      </c>
      <c r="C48" s="124"/>
      <c r="D48" s="211" t="s">
        <v>1061</v>
      </c>
      <c r="E48" s="133">
        <f t="shared" si="9"/>
        <v>0</v>
      </c>
      <c r="F48" s="133"/>
      <c r="G48" s="133"/>
      <c r="H48" s="133"/>
      <c r="I48" s="133"/>
      <c r="J48" s="133">
        <f t="shared" si="11"/>
        <v>0</v>
      </c>
      <c r="K48" s="133"/>
      <c r="L48" s="133"/>
      <c r="M48" s="133"/>
      <c r="N48" s="133"/>
      <c r="O48" s="133"/>
      <c r="P48" s="133">
        <f t="shared" si="10"/>
        <v>0</v>
      </c>
      <c r="Q48" s="670">
        <f t="shared" si="5"/>
        <v>0</v>
      </c>
      <c r="R48" s="53"/>
      <c r="S48" s="295"/>
      <c r="T48" s="54"/>
      <c r="U48" s="54"/>
      <c r="V48" s="54"/>
      <c r="W48" s="53"/>
      <c r="X48" s="55"/>
      <c r="Y48" s="55"/>
      <c r="Z48" s="55"/>
      <c r="AA48" s="55"/>
      <c r="AB48" s="55"/>
      <c r="AC48" s="55"/>
      <c r="AD48" s="55"/>
      <c r="AE48" s="55"/>
      <c r="AF48" s="55"/>
      <c r="AG48" s="55"/>
      <c r="AH48" s="55"/>
      <c r="AI48" s="55"/>
      <c r="AJ48" s="55"/>
      <c r="AK48" s="55"/>
      <c r="AL48" s="55"/>
      <c r="AM48" s="55"/>
      <c r="AN48" s="55"/>
      <c r="AO48" s="55"/>
      <c r="AP48" s="55"/>
      <c r="AQ48" s="55"/>
      <c r="AR48" s="55"/>
      <c r="AS48" s="56"/>
      <c r="AT48" s="56"/>
      <c r="AU48" s="56"/>
      <c r="AV48" s="56"/>
      <c r="AW48" s="56"/>
      <c r="AX48" s="56"/>
      <c r="AY48" s="56"/>
      <c r="AZ48" s="56"/>
      <c r="BA48" s="56"/>
      <c r="BB48" s="56"/>
      <c r="BC48" s="56"/>
      <c r="BD48" s="56"/>
      <c r="BE48" s="56"/>
      <c r="BF48" s="56"/>
      <c r="BG48" s="56"/>
      <c r="BH48" s="56"/>
      <c r="BI48" s="56"/>
      <c r="BJ48" s="56"/>
      <c r="BK48" s="56"/>
      <c r="BL48" s="56"/>
      <c r="BM48" s="56"/>
      <c r="BN48" s="56"/>
    </row>
    <row r="49" spans="1:66" s="63" customFormat="1" ht="52.9" hidden="1" customHeight="1">
      <c r="A49" s="119" t="s">
        <v>232</v>
      </c>
      <c r="B49" s="129" t="s">
        <v>527</v>
      </c>
      <c r="C49" s="129" t="s">
        <v>1367</v>
      </c>
      <c r="D49" s="210" t="s">
        <v>1047</v>
      </c>
      <c r="E49" s="104">
        <f t="shared" si="9"/>
        <v>0</v>
      </c>
      <c r="F49" s="104">
        <f>500000-500000</f>
        <v>0</v>
      </c>
      <c r="G49" s="104"/>
      <c r="H49" s="104"/>
      <c r="I49" s="104"/>
      <c r="J49" s="104">
        <f t="shared" si="11"/>
        <v>0</v>
      </c>
      <c r="K49" s="104"/>
      <c r="L49" s="104"/>
      <c r="M49" s="104"/>
      <c r="N49" s="104"/>
      <c r="O49" s="104"/>
      <c r="P49" s="104">
        <f t="shared" si="10"/>
        <v>0</v>
      </c>
      <c r="Q49" s="670">
        <f t="shared" si="5"/>
        <v>0</v>
      </c>
      <c r="R49" s="53"/>
      <c r="S49" s="295"/>
      <c r="T49" s="54"/>
      <c r="U49" s="54"/>
      <c r="V49" s="54"/>
      <c r="W49" s="53"/>
      <c r="X49" s="55"/>
      <c r="Y49" s="55"/>
      <c r="Z49" s="55"/>
      <c r="AA49" s="55"/>
      <c r="AB49" s="55"/>
      <c r="AC49" s="55"/>
      <c r="AD49" s="55"/>
      <c r="AE49" s="55"/>
      <c r="AF49" s="55"/>
      <c r="AG49" s="55"/>
      <c r="AH49" s="55"/>
      <c r="AI49" s="55"/>
      <c r="AJ49" s="55"/>
      <c r="AK49" s="55"/>
      <c r="AL49" s="55"/>
      <c r="AM49" s="55"/>
      <c r="AN49" s="55"/>
      <c r="AO49" s="55"/>
      <c r="AP49" s="55"/>
      <c r="AQ49" s="55"/>
      <c r="AR49" s="55"/>
      <c r="AS49" s="56"/>
      <c r="AT49" s="56"/>
      <c r="AU49" s="56"/>
      <c r="AV49" s="56"/>
      <c r="AW49" s="56"/>
      <c r="AX49" s="56"/>
      <c r="AY49" s="56"/>
      <c r="AZ49" s="56"/>
      <c r="BA49" s="56"/>
      <c r="BB49" s="56"/>
      <c r="BC49" s="56"/>
      <c r="BD49" s="56"/>
      <c r="BE49" s="56"/>
      <c r="BF49" s="56"/>
      <c r="BG49" s="56"/>
      <c r="BH49" s="56"/>
      <c r="BI49" s="56"/>
      <c r="BJ49" s="56"/>
      <c r="BK49" s="56"/>
      <c r="BL49" s="56"/>
      <c r="BM49" s="56"/>
      <c r="BN49" s="56"/>
    </row>
    <row r="50" spans="1:66" s="63" customFormat="1" ht="67.5" hidden="1">
      <c r="A50" s="124"/>
      <c r="B50" s="121" t="s">
        <v>557</v>
      </c>
      <c r="C50" s="121"/>
      <c r="D50" s="212" t="s">
        <v>936</v>
      </c>
      <c r="E50" s="111">
        <f t="shared" si="9"/>
        <v>0</v>
      </c>
      <c r="F50" s="111"/>
      <c r="G50" s="111"/>
      <c r="H50" s="111"/>
      <c r="I50" s="111"/>
      <c r="J50" s="111">
        <f t="shared" si="11"/>
        <v>0</v>
      </c>
      <c r="K50" s="111"/>
      <c r="L50" s="111"/>
      <c r="M50" s="111"/>
      <c r="N50" s="111"/>
      <c r="O50" s="111"/>
      <c r="P50" s="111">
        <f t="shared" si="10"/>
        <v>0</v>
      </c>
      <c r="Q50" s="670">
        <f t="shared" si="5"/>
        <v>0</v>
      </c>
      <c r="R50" s="53"/>
      <c r="S50" s="295"/>
      <c r="T50" s="54"/>
      <c r="U50" s="54"/>
      <c r="V50" s="54"/>
      <c r="W50" s="53"/>
      <c r="X50" s="55"/>
      <c r="Y50" s="55"/>
      <c r="Z50" s="55"/>
      <c r="AA50" s="55"/>
      <c r="AB50" s="55"/>
      <c r="AC50" s="55"/>
      <c r="AD50" s="55"/>
      <c r="AE50" s="55"/>
      <c r="AF50" s="55"/>
      <c r="AG50" s="55"/>
      <c r="AH50" s="55"/>
      <c r="AI50" s="55"/>
      <c r="AJ50" s="55"/>
      <c r="AK50" s="55"/>
      <c r="AL50" s="55"/>
      <c r="AM50" s="55"/>
      <c r="AN50" s="55"/>
      <c r="AO50" s="55"/>
      <c r="AP50" s="55"/>
      <c r="AQ50" s="55"/>
      <c r="AR50" s="55"/>
      <c r="AS50" s="56"/>
      <c r="AT50" s="56"/>
      <c r="AU50" s="56"/>
      <c r="AV50" s="56"/>
      <c r="AW50" s="56"/>
      <c r="AX50" s="56"/>
      <c r="AY50" s="56"/>
      <c r="AZ50" s="56"/>
      <c r="BA50" s="56"/>
      <c r="BB50" s="56"/>
      <c r="BC50" s="56"/>
      <c r="BD50" s="56"/>
      <c r="BE50" s="56"/>
      <c r="BF50" s="56"/>
      <c r="BG50" s="56"/>
      <c r="BH50" s="56"/>
      <c r="BI50" s="56"/>
      <c r="BJ50" s="56"/>
      <c r="BK50" s="56"/>
      <c r="BL50" s="56"/>
      <c r="BM50" s="56"/>
      <c r="BN50" s="56"/>
    </row>
    <row r="51" spans="1:66" s="63" customFormat="1" ht="29.5" hidden="1" customHeight="1">
      <c r="A51" s="119" t="s">
        <v>199</v>
      </c>
      <c r="B51" s="123" t="s">
        <v>187</v>
      </c>
      <c r="C51" s="123" t="s">
        <v>186</v>
      </c>
      <c r="D51" s="255" t="s">
        <v>93</v>
      </c>
      <c r="E51" s="104">
        <f t="shared" si="9"/>
        <v>0</v>
      </c>
      <c r="F51" s="104"/>
      <c r="G51" s="104"/>
      <c r="H51" s="104"/>
      <c r="I51" s="104"/>
      <c r="J51" s="104">
        <f t="shared" si="11"/>
        <v>0</v>
      </c>
      <c r="K51" s="104"/>
      <c r="L51" s="104"/>
      <c r="M51" s="104"/>
      <c r="N51" s="104"/>
      <c r="O51" s="104"/>
      <c r="P51" s="104">
        <f t="shared" si="10"/>
        <v>0</v>
      </c>
      <c r="Q51" s="670">
        <f t="shared" si="5"/>
        <v>0</v>
      </c>
      <c r="R51" s="53"/>
      <c r="S51" s="295"/>
      <c r="T51" s="54"/>
      <c r="U51" s="54"/>
      <c r="V51" s="54"/>
      <c r="W51" s="53"/>
      <c r="X51" s="55"/>
      <c r="Y51" s="55"/>
      <c r="Z51" s="55"/>
      <c r="AA51" s="55"/>
      <c r="AB51" s="55"/>
      <c r="AC51" s="55"/>
      <c r="AD51" s="55"/>
      <c r="AE51" s="55"/>
      <c r="AF51" s="55"/>
      <c r="AG51" s="55"/>
      <c r="AH51" s="55"/>
      <c r="AI51" s="55"/>
      <c r="AJ51" s="55"/>
      <c r="AK51" s="55"/>
      <c r="AL51" s="55"/>
      <c r="AM51" s="55"/>
      <c r="AN51" s="55"/>
      <c r="AO51" s="55"/>
      <c r="AP51" s="55"/>
      <c r="AQ51" s="55"/>
      <c r="AR51" s="55"/>
      <c r="AS51" s="56"/>
      <c r="AT51" s="56"/>
      <c r="AU51" s="56"/>
      <c r="AV51" s="56"/>
      <c r="AW51" s="56"/>
      <c r="AX51" s="56"/>
      <c r="AY51" s="56"/>
      <c r="AZ51" s="56"/>
      <c r="BA51" s="56"/>
      <c r="BB51" s="56"/>
      <c r="BC51" s="56"/>
      <c r="BD51" s="56"/>
      <c r="BE51" s="56"/>
      <c r="BF51" s="56"/>
      <c r="BG51" s="56"/>
      <c r="BH51" s="56"/>
      <c r="BI51" s="56"/>
      <c r="BJ51" s="56"/>
      <c r="BK51" s="56"/>
      <c r="BL51" s="56"/>
      <c r="BM51" s="56"/>
      <c r="BN51" s="56"/>
    </row>
    <row r="52" spans="1:66" s="63" customFormat="1" ht="41.5" hidden="1" customHeight="1">
      <c r="A52" s="119" t="s">
        <v>201</v>
      </c>
      <c r="B52" s="123" t="s">
        <v>868</v>
      </c>
      <c r="C52" s="123" t="s">
        <v>47</v>
      </c>
      <c r="D52" s="255" t="s">
        <v>583</v>
      </c>
      <c r="E52" s="104">
        <f>+F52+I52</f>
        <v>0</v>
      </c>
      <c r="F52" s="104"/>
      <c r="G52" s="104"/>
      <c r="H52" s="104"/>
      <c r="I52" s="104"/>
      <c r="J52" s="104">
        <f>+L52+O52</f>
        <v>0</v>
      </c>
      <c r="K52" s="104"/>
      <c r="L52" s="104"/>
      <c r="M52" s="104"/>
      <c r="N52" s="104"/>
      <c r="O52" s="104"/>
      <c r="P52" s="104">
        <f>+E52+J52</f>
        <v>0</v>
      </c>
      <c r="Q52" s="670">
        <f t="shared" si="5"/>
        <v>0</v>
      </c>
      <c r="R52" s="53"/>
      <c r="S52" s="295"/>
      <c r="T52" s="54"/>
      <c r="U52" s="54"/>
      <c r="V52" s="54"/>
      <c r="W52" s="53"/>
      <c r="X52" s="55"/>
      <c r="Y52" s="55"/>
      <c r="Z52" s="55"/>
      <c r="AA52" s="55"/>
      <c r="AB52" s="55"/>
      <c r="AC52" s="55"/>
      <c r="AD52" s="55"/>
      <c r="AE52" s="55"/>
      <c r="AF52" s="55"/>
      <c r="AG52" s="55"/>
      <c r="AH52" s="55"/>
      <c r="AI52" s="55"/>
      <c r="AJ52" s="55"/>
      <c r="AK52" s="55"/>
      <c r="AL52" s="55"/>
      <c r="AM52" s="55"/>
      <c r="AN52" s="55"/>
      <c r="AO52" s="55"/>
      <c r="AP52" s="55"/>
      <c r="AQ52" s="55"/>
      <c r="AR52" s="55"/>
      <c r="AS52" s="56"/>
      <c r="AT52" s="56"/>
      <c r="AU52" s="56"/>
      <c r="AV52" s="56"/>
      <c r="AW52" s="56"/>
      <c r="AX52" s="56"/>
      <c r="AY52" s="56"/>
      <c r="AZ52" s="56"/>
      <c r="BA52" s="56"/>
      <c r="BB52" s="56"/>
      <c r="BC52" s="56"/>
      <c r="BD52" s="56"/>
      <c r="BE52" s="56"/>
      <c r="BF52" s="56"/>
      <c r="BG52" s="56"/>
      <c r="BH52" s="56"/>
      <c r="BI52" s="56"/>
      <c r="BJ52" s="56"/>
      <c r="BK52" s="56"/>
      <c r="BL52" s="56"/>
      <c r="BM52" s="56"/>
      <c r="BN52" s="56"/>
    </row>
    <row r="53" spans="1:66" s="63" customFormat="1" ht="78" hidden="1" customHeight="1">
      <c r="A53" s="123" t="s">
        <v>200</v>
      </c>
      <c r="B53" s="123" t="s">
        <v>188</v>
      </c>
      <c r="C53" s="123" t="s">
        <v>1050</v>
      </c>
      <c r="D53" s="178" t="s">
        <v>1442</v>
      </c>
      <c r="E53" s="104">
        <f t="shared" si="9"/>
        <v>0</v>
      </c>
      <c r="F53" s="104"/>
      <c r="G53" s="104"/>
      <c r="H53" s="104"/>
      <c r="I53" s="104"/>
      <c r="J53" s="104">
        <f t="shared" si="11"/>
        <v>0</v>
      </c>
      <c r="K53" s="104"/>
      <c r="L53" s="104"/>
      <c r="M53" s="104"/>
      <c r="N53" s="104"/>
      <c r="O53" s="104"/>
      <c r="P53" s="104">
        <f t="shared" si="10"/>
        <v>0</v>
      </c>
      <c r="Q53" s="672">
        <f t="shared" si="5"/>
        <v>0</v>
      </c>
      <c r="R53" s="53"/>
      <c r="S53" s="295"/>
      <c r="T53" s="54"/>
      <c r="U53" s="54"/>
      <c r="V53" s="54"/>
      <c r="W53" s="53"/>
      <c r="X53" s="55"/>
      <c r="Y53" s="55"/>
      <c r="Z53" s="55"/>
      <c r="AA53" s="55"/>
      <c r="AB53" s="55"/>
      <c r="AC53" s="55"/>
      <c r="AD53" s="55"/>
      <c r="AE53" s="55"/>
      <c r="AF53" s="55"/>
      <c r="AG53" s="55"/>
      <c r="AH53" s="55"/>
      <c r="AI53" s="55"/>
      <c r="AJ53" s="55"/>
      <c r="AK53" s="55"/>
      <c r="AL53" s="55"/>
      <c r="AM53" s="55"/>
      <c r="AN53" s="55"/>
      <c r="AO53" s="55"/>
      <c r="AP53" s="55"/>
      <c r="AQ53" s="55"/>
      <c r="AR53" s="55"/>
      <c r="AS53" s="56"/>
      <c r="AT53" s="56"/>
      <c r="AU53" s="56"/>
      <c r="AV53" s="56"/>
      <c r="AW53" s="56"/>
      <c r="AX53" s="56"/>
      <c r="AY53" s="56"/>
      <c r="AZ53" s="56"/>
      <c r="BA53" s="56"/>
      <c r="BB53" s="56"/>
      <c r="BC53" s="56"/>
      <c r="BD53" s="56"/>
      <c r="BE53" s="56"/>
      <c r="BF53" s="56"/>
      <c r="BG53" s="56"/>
      <c r="BH53" s="56"/>
      <c r="BI53" s="56"/>
      <c r="BJ53" s="56"/>
      <c r="BK53" s="56"/>
      <c r="BL53" s="56"/>
      <c r="BM53" s="56"/>
      <c r="BN53" s="56"/>
    </row>
    <row r="54" spans="1:66" s="63" customFormat="1" hidden="1">
      <c r="A54" s="124"/>
      <c r="B54" s="256"/>
      <c r="C54" s="256"/>
      <c r="D54" s="178" t="s">
        <v>1003</v>
      </c>
      <c r="E54" s="104">
        <f t="shared" si="9"/>
        <v>0</v>
      </c>
      <c r="F54" s="104"/>
      <c r="G54" s="104"/>
      <c r="H54" s="104"/>
      <c r="I54" s="104"/>
      <c r="J54" s="104"/>
      <c r="K54" s="104"/>
      <c r="L54" s="104"/>
      <c r="M54" s="104"/>
      <c r="N54" s="104"/>
      <c r="O54" s="104"/>
      <c r="P54" s="104"/>
      <c r="Q54" s="670">
        <f t="shared" si="5"/>
        <v>0</v>
      </c>
      <c r="R54" s="53"/>
      <c r="S54" s="295"/>
      <c r="T54" s="54"/>
      <c r="U54" s="54"/>
      <c r="V54" s="54"/>
      <c r="W54" s="53"/>
      <c r="X54" s="55"/>
      <c r="Y54" s="55"/>
      <c r="Z54" s="55"/>
      <c r="AA54" s="55"/>
      <c r="AB54" s="55"/>
      <c r="AC54" s="55"/>
      <c r="AD54" s="55"/>
      <c r="AE54" s="55"/>
      <c r="AF54" s="55"/>
      <c r="AG54" s="55"/>
      <c r="AH54" s="55"/>
      <c r="AI54" s="55"/>
      <c r="AJ54" s="55"/>
      <c r="AK54" s="55"/>
      <c r="AL54" s="55"/>
      <c r="AM54" s="55"/>
      <c r="AN54" s="55"/>
      <c r="AO54" s="55"/>
      <c r="AP54" s="55"/>
      <c r="AQ54" s="55"/>
      <c r="AR54" s="55"/>
      <c r="AS54" s="56"/>
      <c r="AT54" s="56"/>
      <c r="AU54" s="56"/>
      <c r="AV54" s="56"/>
      <c r="AW54" s="56"/>
      <c r="AX54" s="56"/>
      <c r="AY54" s="56"/>
      <c r="AZ54" s="56"/>
      <c r="BA54" s="56"/>
      <c r="BB54" s="56"/>
      <c r="BC54" s="56"/>
      <c r="BD54" s="56"/>
      <c r="BE54" s="56"/>
      <c r="BF54" s="56"/>
      <c r="BG54" s="56"/>
      <c r="BH54" s="56"/>
      <c r="BI54" s="56"/>
      <c r="BJ54" s="56"/>
      <c r="BK54" s="56"/>
      <c r="BL54" s="56"/>
      <c r="BM54" s="56"/>
      <c r="BN54" s="56"/>
    </row>
    <row r="55" spans="1:66" s="63" customFormat="1" ht="70" hidden="1">
      <c r="A55" s="124"/>
      <c r="B55" s="256"/>
      <c r="C55" s="256"/>
      <c r="D55" s="257" t="s">
        <v>383</v>
      </c>
      <c r="E55" s="101">
        <f t="shared" si="9"/>
        <v>0</v>
      </c>
      <c r="F55" s="101"/>
      <c r="G55" s="101"/>
      <c r="H55" s="101"/>
      <c r="I55" s="101"/>
      <c r="J55" s="101">
        <f>+L55+O55</f>
        <v>0</v>
      </c>
      <c r="K55" s="101"/>
      <c r="L55" s="101"/>
      <c r="M55" s="101"/>
      <c r="N55" s="101"/>
      <c r="O55" s="101"/>
      <c r="P55" s="101">
        <f>+E55+J55</f>
        <v>0</v>
      </c>
      <c r="Q55" s="670">
        <f t="shared" si="5"/>
        <v>0</v>
      </c>
      <c r="R55" s="53"/>
      <c r="S55" s="295"/>
      <c r="T55" s="54"/>
      <c r="U55" s="54"/>
      <c r="V55" s="54"/>
      <c r="W55" s="53"/>
      <c r="X55" s="55"/>
      <c r="Y55" s="55"/>
      <c r="Z55" s="55"/>
      <c r="AA55" s="55"/>
      <c r="AB55" s="55"/>
      <c r="AC55" s="55"/>
      <c r="AD55" s="55"/>
      <c r="AE55" s="55"/>
      <c r="AF55" s="55"/>
      <c r="AG55" s="55"/>
      <c r="AH55" s="55"/>
      <c r="AI55" s="55"/>
      <c r="AJ55" s="55"/>
      <c r="AK55" s="55"/>
      <c r="AL55" s="55"/>
      <c r="AM55" s="55"/>
      <c r="AN55" s="55"/>
      <c r="AO55" s="55"/>
      <c r="AP55" s="55"/>
      <c r="AQ55" s="55"/>
      <c r="AR55" s="55"/>
      <c r="AS55" s="56"/>
      <c r="AT55" s="56"/>
      <c r="AU55" s="56"/>
      <c r="AV55" s="56"/>
      <c r="AW55" s="56"/>
      <c r="AX55" s="56"/>
      <c r="AY55" s="56"/>
      <c r="AZ55" s="56"/>
      <c r="BA55" s="56"/>
      <c r="BB55" s="56"/>
      <c r="BC55" s="56"/>
      <c r="BD55" s="56"/>
      <c r="BE55" s="56"/>
      <c r="BF55" s="56"/>
      <c r="BG55" s="56"/>
      <c r="BH55" s="56"/>
      <c r="BI55" s="56"/>
      <c r="BJ55" s="56"/>
      <c r="BK55" s="56"/>
      <c r="BL55" s="56"/>
      <c r="BM55" s="56"/>
      <c r="BN55" s="56"/>
    </row>
    <row r="56" spans="1:66" s="63" customFormat="1" ht="168" hidden="1">
      <c r="A56" s="124"/>
      <c r="B56" s="256"/>
      <c r="C56" s="256"/>
      <c r="D56" s="257" t="s">
        <v>142</v>
      </c>
      <c r="E56" s="101">
        <f t="shared" si="9"/>
        <v>0</v>
      </c>
      <c r="F56" s="101"/>
      <c r="G56" s="101"/>
      <c r="H56" s="101"/>
      <c r="I56" s="101"/>
      <c r="J56" s="101">
        <f>+L56+O56</f>
        <v>0</v>
      </c>
      <c r="K56" s="101"/>
      <c r="L56" s="101"/>
      <c r="M56" s="101"/>
      <c r="N56" s="101"/>
      <c r="O56" s="101"/>
      <c r="P56" s="101">
        <f>+E56+J56</f>
        <v>0</v>
      </c>
      <c r="Q56" s="670">
        <f t="shared" si="5"/>
        <v>0</v>
      </c>
      <c r="R56" s="53"/>
      <c r="S56" s="295"/>
      <c r="T56" s="54"/>
      <c r="U56" s="54"/>
      <c r="V56" s="54"/>
      <c r="W56" s="53"/>
      <c r="X56" s="55"/>
      <c r="Y56" s="55"/>
      <c r="Z56" s="55"/>
      <c r="AA56" s="55"/>
      <c r="AB56" s="55"/>
      <c r="AC56" s="55"/>
      <c r="AD56" s="55"/>
      <c r="AE56" s="55"/>
      <c r="AF56" s="55"/>
      <c r="AG56" s="55"/>
      <c r="AH56" s="55"/>
      <c r="AI56" s="55"/>
      <c r="AJ56" s="55"/>
      <c r="AK56" s="55"/>
      <c r="AL56" s="55"/>
      <c r="AM56" s="55"/>
      <c r="AN56" s="55"/>
      <c r="AO56" s="55"/>
      <c r="AP56" s="55"/>
      <c r="AQ56" s="55"/>
      <c r="AR56" s="55"/>
      <c r="AS56" s="56"/>
      <c r="AT56" s="56"/>
      <c r="AU56" s="56"/>
      <c r="AV56" s="56"/>
      <c r="AW56" s="56"/>
      <c r="AX56" s="56"/>
      <c r="AY56" s="56"/>
      <c r="AZ56" s="56"/>
      <c r="BA56" s="56"/>
      <c r="BB56" s="56"/>
      <c r="BC56" s="56"/>
      <c r="BD56" s="56"/>
      <c r="BE56" s="56"/>
      <c r="BF56" s="56"/>
      <c r="BG56" s="56"/>
      <c r="BH56" s="56"/>
      <c r="BI56" s="56"/>
      <c r="BJ56" s="56"/>
      <c r="BK56" s="56"/>
      <c r="BL56" s="56"/>
      <c r="BM56" s="56"/>
      <c r="BN56" s="56"/>
    </row>
    <row r="57" spans="1:66" s="63" customFormat="1" ht="56" hidden="1">
      <c r="A57" s="124"/>
      <c r="B57" s="117"/>
      <c r="C57" s="117"/>
      <c r="D57" s="258" t="s">
        <v>598</v>
      </c>
      <c r="E57" s="105">
        <f t="shared" si="9"/>
        <v>0</v>
      </c>
      <c r="F57" s="105"/>
      <c r="G57" s="105"/>
      <c r="H57" s="105"/>
      <c r="I57" s="105"/>
      <c r="J57" s="105">
        <f>+L57+O57</f>
        <v>0</v>
      </c>
      <c r="K57" s="105"/>
      <c r="L57" s="105"/>
      <c r="M57" s="105"/>
      <c r="N57" s="105"/>
      <c r="O57" s="105"/>
      <c r="P57" s="105">
        <f>+E57+J57</f>
        <v>0</v>
      </c>
      <c r="Q57" s="670">
        <f t="shared" si="5"/>
        <v>0</v>
      </c>
      <c r="R57" s="53"/>
      <c r="S57" s="295"/>
      <c r="T57" s="54"/>
      <c r="U57" s="54"/>
      <c r="V57" s="54"/>
      <c r="W57" s="53"/>
      <c r="X57" s="55"/>
      <c r="Y57" s="55"/>
      <c r="Z57" s="55"/>
      <c r="AA57" s="55"/>
      <c r="AB57" s="55"/>
      <c r="AC57" s="55"/>
      <c r="AD57" s="55"/>
      <c r="AE57" s="55"/>
      <c r="AF57" s="55"/>
      <c r="AG57" s="55"/>
      <c r="AH57" s="55"/>
      <c r="AI57" s="55"/>
      <c r="AJ57" s="55"/>
      <c r="AK57" s="55"/>
      <c r="AL57" s="55"/>
      <c r="AM57" s="55"/>
      <c r="AN57" s="55"/>
      <c r="AO57" s="55"/>
      <c r="AP57" s="55"/>
      <c r="AQ57" s="55"/>
      <c r="AR57" s="55"/>
      <c r="AS57" s="56"/>
      <c r="AT57" s="56"/>
      <c r="AU57" s="56"/>
      <c r="AV57" s="56"/>
      <c r="AW57" s="56"/>
      <c r="AX57" s="56"/>
      <c r="AY57" s="56"/>
      <c r="AZ57" s="56"/>
      <c r="BA57" s="56"/>
      <c r="BB57" s="56"/>
      <c r="BC57" s="56"/>
      <c r="BD57" s="56"/>
      <c r="BE57" s="56"/>
      <c r="BF57" s="56"/>
      <c r="BG57" s="56"/>
      <c r="BH57" s="56"/>
      <c r="BI57" s="56"/>
      <c r="BJ57" s="56"/>
      <c r="BK57" s="56"/>
      <c r="BL57" s="56"/>
      <c r="BM57" s="56"/>
      <c r="BN57" s="56"/>
    </row>
    <row r="58" spans="1:66" s="63" customFormat="1" hidden="1">
      <c r="A58" s="124"/>
      <c r="B58" s="124" t="s">
        <v>761</v>
      </c>
      <c r="C58" s="124"/>
      <c r="D58" s="211" t="s">
        <v>754</v>
      </c>
      <c r="E58" s="133">
        <f t="shared" si="9"/>
        <v>0</v>
      </c>
      <c r="F58" s="133"/>
      <c r="G58" s="133"/>
      <c r="H58" s="133"/>
      <c r="I58" s="133"/>
      <c r="J58" s="133">
        <f>+L58+O58</f>
        <v>0</v>
      </c>
      <c r="K58" s="133"/>
      <c r="L58" s="133"/>
      <c r="M58" s="133"/>
      <c r="N58" s="133"/>
      <c r="O58" s="133"/>
      <c r="P58" s="133">
        <f>+E58+J58</f>
        <v>0</v>
      </c>
      <c r="Q58" s="670">
        <f t="shared" si="5"/>
        <v>0</v>
      </c>
      <c r="R58" s="53"/>
      <c r="S58" s="295"/>
      <c r="T58" s="54"/>
      <c r="U58" s="54"/>
      <c r="V58" s="54"/>
      <c r="W58" s="53"/>
      <c r="X58" s="55"/>
      <c r="Y58" s="55"/>
      <c r="Z58" s="55"/>
      <c r="AA58" s="55"/>
      <c r="AB58" s="55"/>
      <c r="AC58" s="55"/>
      <c r="AD58" s="55"/>
      <c r="AE58" s="55"/>
      <c r="AF58" s="55"/>
      <c r="AG58" s="55"/>
      <c r="AH58" s="55"/>
      <c r="AI58" s="55"/>
      <c r="AJ58" s="55"/>
      <c r="AK58" s="55"/>
      <c r="AL58" s="55"/>
      <c r="AM58" s="55"/>
      <c r="AN58" s="55"/>
      <c r="AO58" s="55"/>
      <c r="AP58" s="55"/>
      <c r="AQ58" s="55"/>
      <c r="AR58" s="55"/>
      <c r="AS58" s="56"/>
      <c r="AT58" s="56"/>
      <c r="AU58" s="56"/>
      <c r="AV58" s="56"/>
      <c r="AW58" s="56"/>
      <c r="AX58" s="56"/>
      <c r="AY58" s="56"/>
      <c r="AZ58" s="56"/>
      <c r="BA58" s="56"/>
      <c r="BB58" s="56"/>
      <c r="BC58" s="56"/>
      <c r="BD58" s="56"/>
      <c r="BE58" s="56"/>
      <c r="BF58" s="56"/>
      <c r="BG58" s="56"/>
      <c r="BH58" s="56"/>
      <c r="BI58" s="56"/>
      <c r="BJ58" s="56"/>
      <c r="BK58" s="56"/>
      <c r="BL58" s="56"/>
      <c r="BM58" s="56"/>
      <c r="BN58" s="56"/>
    </row>
    <row r="59" spans="1:66" s="63" customFormat="1" hidden="1">
      <c r="A59" s="124"/>
      <c r="B59" s="124"/>
      <c r="C59" s="124"/>
      <c r="D59" s="210" t="s">
        <v>937</v>
      </c>
      <c r="E59" s="104">
        <f t="shared" si="9"/>
        <v>0</v>
      </c>
      <c r="F59" s="104"/>
      <c r="G59" s="104"/>
      <c r="H59" s="104"/>
      <c r="I59" s="104"/>
      <c r="J59" s="104"/>
      <c r="K59" s="104"/>
      <c r="L59" s="104"/>
      <c r="M59" s="104"/>
      <c r="N59" s="104"/>
      <c r="O59" s="104"/>
      <c r="P59" s="104"/>
      <c r="Q59" s="670">
        <f t="shared" si="5"/>
        <v>0</v>
      </c>
      <c r="R59" s="53"/>
      <c r="S59" s="295"/>
      <c r="T59" s="54"/>
      <c r="U59" s="54"/>
      <c r="V59" s="54"/>
      <c r="W59" s="53"/>
      <c r="X59" s="55"/>
      <c r="Y59" s="55"/>
      <c r="Z59" s="55"/>
      <c r="AA59" s="55"/>
      <c r="AB59" s="55"/>
      <c r="AC59" s="55"/>
      <c r="AD59" s="55"/>
      <c r="AE59" s="55"/>
      <c r="AF59" s="55"/>
      <c r="AG59" s="55"/>
      <c r="AH59" s="55"/>
      <c r="AI59" s="55"/>
      <c r="AJ59" s="55"/>
      <c r="AK59" s="55"/>
      <c r="AL59" s="55"/>
      <c r="AM59" s="55"/>
      <c r="AN59" s="55"/>
      <c r="AO59" s="55"/>
      <c r="AP59" s="55"/>
      <c r="AQ59" s="55"/>
      <c r="AR59" s="55"/>
      <c r="AS59" s="56"/>
      <c r="AT59" s="56"/>
      <c r="AU59" s="56"/>
      <c r="AV59" s="56"/>
      <c r="AW59" s="56"/>
      <c r="AX59" s="56"/>
      <c r="AY59" s="56"/>
      <c r="AZ59" s="56"/>
      <c r="BA59" s="56"/>
      <c r="BB59" s="56"/>
      <c r="BC59" s="56"/>
      <c r="BD59" s="56"/>
      <c r="BE59" s="56"/>
      <c r="BF59" s="56"/>
      <c r="BG59" s="56"/>
      <c r="BH59" s="56"/>
      <c r="BI59" s="56"/>
      <c r="BJ59" s="56"/>
      <c r="BK59" s="56"/>
      <c r="BL59" s="56"/>
      <c r="BM59" s="56"/>
      <c r="BN59" s="56"/>
    </row>
    <row r="60" spans="1:66" s="63" customFormat="1" ht="70" hidden="1">
      <c r="A60" s="124"/>
      <c r="B60" s="124"/>
      <c r="C60" s="124"/>
      <c r="D60" s="257" t="s">
        <v>383</v>
      </c>
      <c r="E60" s="104">
        <f t="shared" si="9"/>
        <v>0</v>
      </c>
      <c r="F60" s="104"/>
      <c r="G60" s="104"/>
      <c r="H60" s="104"/>
      <c r="I60" s="104"/>
      <c r="J60" s="104"/>
      <c r="K60" s="104"/>
      <c r="L60" s="104"/>
      <c r="M60" s="104"/>
      <c r="N60" s="104"/>
      <c r="O60" s="104"/>
      <c r="P60" s="106">
        <f t="shared" ref="P60:P67" si="12">+E60+J60</f>
        <v>0</v>
      </c>
      <c r="Q60" s="670">
        <f t="shared" si="5"/>
        <v>0</v>
      </c>
      <c r="R60" s="53"/>
      <c r="S60" s="295"/>
      <c r="T60" s="54"/>
      <c r="U60" s="54"/>
      <c r="V60" s="54"/>
      <c r="W60" s="53"/>
      <c r="X60" s="55"/>
      <c r="Y60" s="55"/>
      <c r="Z60" s="55"/>
      <c r="AA60" s="55"/>
      <c r="AB60" s="55"/>
      <c r="AC60" s="55"/>
      <c r="AD60" s="55"/>
      <c r="AE60" s="55"/>
      <c r="AF60" s="55"/>
      <c r="AG60" s="55"/>
      <c r="AH60" s="55"/>
      <c r="AI60" s="55"/>
      <c r="AJ60" s="55"/>
      <c r="AK60" s="55"/>
      <c r="AL60" s="55"/>
      <c r="AM60" s="55"/>
      <c r="AN60" s="55"/>
      <c r="AO60" s="55"/>
      <c r="AP60" s="55"/>
      <c r="AQ60" s="55"/>
      <c r="AR60" s="55"/>
      <c r="AS60" s="56"/>
      <c r="AT60" s="56"/>
      <c r="AU60" s="56"/>
      <c r="AV60" s="56"/>
      <c r="AW60" s="56"/>
      <c r="AX60" s="56"/>
      <c r="AY60" s="56"/>
      <c r="AZ60" s="56"/>
      <c r="BA60" s="56"/>
      <c r="BB60" s="56"/>
      <c r="BC60" s="56"/>
      <c r="BD60" s="56"/>
      <c r="BE60" s="56"/>
      <c r="BF60" s="56"/>
      <c r="BG60" s="56"/>
      <c r="BH60" s="56"/>
      <c r="BI60" s="56"/>
      <c r="BJ60" s="56"/>
      <c r="BK60" s="56"/>
      <c r="BL60" s="56"/>
      <c r="BM60" s="56"/>
      <c r="BN60" s="56"/>
    </row>
    <row r="61" spans="1:66" s="63" customFormat="1" ht="70" hidden="1">
      <c r="A61" s="124"/>
      <c r="B61" s="124"/>
      <c r="C61" s="124"/>
      <c r="D61" s="257" t="s">
        <v>585</v>
      </c>
      <c r="E61" s="104">
        <f t="shared" si="9"/>
        <v>0</v>
      </c>
      <c r="F61" s="104"/>
      <c r="G61" s="104"/>
      <c r="H61" s="104"/>
      <c r="I61" s="104"/>
      <c r="J61" s="104"/>
      <c r="K61" s="104"/>
      <c r="L61" s="104"/>
      <c r="M61" s="104"/>
      <c r="N61" s="104"/>
      <c r="O61" s="104"/>
      <c r="P61" s="106">
        <f t="shared" si="12"/>
        <v>0</v>
      </c>
      <c r="Q61" s="670">
        <f t="shared" si="5"/>
        <v>0</v>
      </c>
      <c r="R61" s="53"/>
      <c r="S61" s="298">
        <v>367367600</v>
      </c>
      <c r="T61" s="54"/>
      <c r="U61" s="54"/>
      <c r="V61" s="54"/>
      <c r="W61" s="53"/>
      <c r="X61" s="55"/>
      <c r="Y61" s="55"/>
      <c r="Z61" s="55"/>
      <c r="AA61" s="55"/>
      <c r="AB61" s="55"/>
      <c r="AC61" s="55"/>
      <c r="AD61" s="55"/>
      <c r="AE61" s="55"/>
      <c r="AF61" s="55"/>
      <c r="AG61" s="55"/>
      <c r="AH61" s="55"/>
      <c r="AI61" s="55"/>
      <c r="AJ61" s="55"/>
      <c r="AK61" s="55"/>
      <c r="AL61" s="55"/>
      <c r="AM61" s="55"/>
      <c r="AN61" s="55"/>
      <c r="AO61" s="55"/>
      <c r="AP61" s="55"/>
      <c r="AQ61" s="55"/>
      <c r="AR61" s="55"/>
      <c r="AS61" s="56"/>
      <c r="AT61" s="56"/>
      <c r="AU61" s="56"/>
      <c r="AV61" s="56"/>
      <c r="AW61" s="56"/>
      <c r="AX61" s="56"/>
      <c r="AY61" s="56"/>
      <c r="AZ61" s="56"/>
      <c r="BA61" s="56"/>
      <c r="BB61" s="56"/>
      <c r="BC61" s="56"/>
      <c r="BD61" s="56"/>
      <c r="BE61" s="56"/>
      <c r="BF61" s="56"/>
      <c r="BG61" s="56"/>
      <c r="BH61" s="56"/>
      <c r="BI61" s="56"/>
      <c r="BJ61" s="56"/>
      <c r="BK61" s="56"/>
      <c r="BL61" s="56"/>
      <c r="BM61" s="56"/>
      <c r="BN61" s="56"/>
    </row>
    <row r="62" spans="1:66" s="63" customFormat="1" ht="56" hidden="1">
      <c r="A62" s="124"/>
      <c r="B62" s="124"/>
      <c r="C62" s="124"/>
      <c r="D62" s="210" t="s">
        <v>1058</v>
      </c>
      <c r="E62" s="104">
        <f t="shared" si="9"/>
        <v>0</v>
      </c>
      <c r="F62" s="104"/>
      <c r="G62" s="104"/>
      <c r="H62" s="104"/>
      <c r="I62" s="104"/>
      <c r="J62" s="104"/>
      <c r="K62" s="104"/>
      <c r="L62" s="104"/>
      <c r="M62" s="104"/>
      <c r="N62" s="104"/>
      <c r="O62" s="104"/>
      <c r="P62" s="106">
        <f t="shared" si="12"/>
        <v>0</v>
      </c>
      <c r="Q62" s="670">
        <f t="shared" si="5"/>
        <v>0</v>
      </c>
      <c r="R62" s="53"/>
      <c r="S62" s="296"/>
      <c r="T62" s="54"/>
      <c r="U62" s="54"/>
      <c r="V62" s="54"/>
      <c r="W62" s="53"/>
      <c r="X62" s="55"/>
      <c r="Y62" s="55"/>
      <c r="Z62" s="55"/>
      <c r="AA62" s="55"/>
      <c r="AB62" s="55"/>
      <c r="AC62" s="55"/>
      <c r="AD62" s="55"/>
      <c r="AE62" s="55"/>
      <c r="AF62" s="55"/>
      <c r="AG62" s="55"/>
      <c r="AH62" s="55"/>
      <c r="AI62" s="55"/>
      <c r="AJ62" s="55"/>
      <c r="AK62" s="55"/>
      <c r="AL62" s="55"/>
      <c r="AM62" s="55"/>
      <c r="AN62" s="55"/>
      <c r="AO62" s="55"/>
      <c r="AP62" s="55"/>
      <c r="AQ62" s="55"/>
      <c r="AR62" s="55"/>
      <c r="AS62" s="56"/>
      <c r="AT62" s="56"/>
      <c r="AU62" s="56"/>
      <c r="AV62" s="56"/>
      <c r="AW62" s="56"/>
      <c r="AX62" s="56"/>
      <c r="AY62" s="56"/>
      <c r="AZ62" s="56"/>
      <c r="BA62" s="56"/>
      <c r="BB62" s="56"/>
      <c r="BC62" s="56"/>
      <c r="BD62" s="56"/>
      <c r="BE62" s="56"/>
      <c r="BF62" s="56"/>
      <c r="BG62" s="56"/>
      <c r="BH62" s="56"/>
      <c r="BI62" s="56"/>
      <c r="BJ62" s="56"/>
      <c r="BK62" s="56"/>
      <c r="BL62" s="56"/>
      <c r="BM62" s="56"/>
      <c r="BN62" s="56"/>
    </row>
    <row r="63" spans="1:66" s="63" customFormat="1" hidden="1">
      <c r="A63" s="124"/>
      <c r="B63" s="124"/>
      <c r="C63" s="124"/>
      <c r="D63" s="211" t="s">
        <v>571</v>
      </c>
      <c r="E63" s="133">
        <f t="shared" si="9"/>
        <v>0</v>
      </c>
      <c r="F63" s="133"/>
      <c r="G63" s="133"/>
      <c r="H63" s="133"/>
      <c r="I63" s="133"/>
      <c r="J63" s="133"/>
      <c r="K63" s="133"/>
      <c r="L63" s="133"/>
      <c r="M63" s="133"/>
      <c r="N63" s="133"/>
      <c r="O63" s="133"/>
      <c r="P63" s="133">
        <f t="shared" si="12"/>
        <v>0</v>
      </c>
      <c r="Q63" s="670">
        <f t="shared" si="5"/>
        <v>0</v>
      </c>
      <c r="R63" s="53"/>
      <c r="S63" s="296"/>
      <c r="T63" s="54"/>
      <c r="U63" s="54"/>
      <c r="V63" s="54"/>
      <c r="W63" s="53"/>
      <c r="X63" s="55"/>
      <c r="Y63" s="55"/>
      <c r="Z63" s="55"/>
      <c r="AA63" s="55"/>
      <c r="AB63" s="55"/>
      <c r="AC63" s="55"/>
      <c r="AD63" s="55"/>
      <c r="AE63" s="55"/>
      <c r="AF63" s="55"/>
      <c r="AG63" s="55"/>
      <c r="AH63" s="55"/>
      <c r="AI63" s="55"/>
      <c r="AJ63" s="55"/>
      <c r="AK63" s="55"/>
      <c r="AL63" s="55"/>
      <c r="AM63" s="55"/>
      <c r="AN63" s="55"/>
      <c r="AO63" s="55"/>
      <c r="AP63" s="55"/>
      <c r="AQ63" s="55"/>
      <c r="AR63" s="55"/>
      <c r="AS63" s="56"/>
      <c r="AT63" s="56"/>
      <c r="AU63" s="56"/>
      <c r="AV63" s="56"/>
      <c r="AW63" s="56"/>
      <c r="AX63" s="56"/>
      <c r="AY63" s="56"/>
      <c r="AZ63" s="56"/>
      <c r="BA63" s="56"/>
      <c r="BB63" s="56"/>
      <c r="BC63" s="56"/>
      <c r="BD63" s="56"/>
      <c r="BE63" s="56"/>
      <c r="BF63" s="56"/>
      <c r="BG63" s="56"/>
      <c r="BH63" s="56"/>
      <c r="BI63" s="56"/>
      <c r="BJ63" s="56"/>
      <c r="BK63" s="56"/>
      <c r="BL63" s="56"/>
      <c r="BM63" s="56"/>
      <c r="BN63" s="56"/>
    </row>
    <row r="64" spans="1:66" s="63" customFormat="1" hidden="1">
      <c r="A64" s="124"/>
      <c r="B64" s="124"/>
      <c r="C64" s="124"/>
      <c r="D64" s="211" t="s">
        <v>804</v>
      </c>
      <c r="E64" s="133">
        <f t="shared" si="9"/>
        <v>0</v>
      </c>
      <c r="F64" s="133"/>
      <c r="G64" s="133"/>
      <c r="H64" s="133"/>
      <c r="I64" s="133"/>
      <c r="J64" s="133"/>
      <c r="K64" s="133"/>
      <c r="L64" s="133"/>
      <c r="M64" s="133"/>
      <c r="N64" s="133"/>
      <c r="O64" s="133"/>
      <c r="P64" s="133">
        <f t="shared" si="12"/>
        <v>0</v>
      </c>
      <c r="Q64" s="670">
        <f t="shared" si="5"/>
        <v>0</v>
      </c>
      <c r="R64" s="53"/>
      <c r="S64" s="296"/>
      <c r="T64" s="54"/>
      <c r="U64" s="54"/>
      <c r="V64" s="54"/>
      <c r="W64" s="53"/>
      <c r="X64" s="55"/>
      <c r="Y64" s="55"/>
      <c r="Z64" s="55"/>
      <c r="AA64" s="55"/>
      <c r="AB64" s="55"/>
      <c r="AC64" s="55"/>
      <c r="AD64" s="55"/>
      <c r="AE64" s="55"/>
      <c r="AF64" s="55"/>
      <c r="AG64" s="55"/>
      <c r="AH64" s="55"/>
      <c r="AI64" s="55"/>
      <c r="AJ64" s="55"/>
      <c r="AK64" s="55"/>
      <c r="AL64" s="55"/>
      <c r="AM64" s="55"/>
      <c r="AN64" s="55"/>
      <c r="AO64" s="55"/>
      <c r="AP64" s="55"/>
      <c r="AQ64" s="55"/>
      <c r="AR64" s="55"/>
      <c r="AS64" s="56"/>
      <c r="AT64" s="56"/>
      <c r="AU64" s="56"/>
      <c r="AV64" s="56"/>
      <c r="AW64" s="56"/>
      <c r="AX64" s="56"/>
      <c r="AY64" s="56"/>
      <c r="AZ64" s="56"/>
      <c r="BA64" s="56"/>
      <c r="BB64" s="56"/>
      <c r="BC64" s="56"/>
      <c r="BD64" s="56"/>
      <c r="BE64" s="56"/>
      <c r="BF64" s="56"/>
      <c r="BG64" s="56"/>
      <c r="BH64" s="56"/>
      <c r="BI64" s="56"/>
      <c r="BJ64" s="56"/>
      <c r="BK64" s="56"/>
      <c r="BL64" s="56"/>
      <c r="BM64" s="56"/>
      <c r="BN64" s="56"/>
    </row>
    <row r="65" spans="1:66" s="63" customFormat="1" ht="34.5" hidden="1">
      <c r="A65" s="124"/>
      <c r="B65" s="124"/>
      <c r="C65" s="124"/>
      <c r="D65" s="211" t="s">
        <v>529</v>
      </c>
      <c r="E65" s="133">
        <f t="shared" si="9"/>
        <v>0</v>
      </c>
      <c r="F65" s="133"/>
      <c r="G65" s="133"/>
      <c r="H65" s="133"/>
      <c r="I65" s="133"/>
      <c r="J65" s="133"/>
      <c r="K65" s="133"/>
      <c r="L65" s="133"/>
      <c r="M65" s="133"/>
      <c r="N65" s="133"/>
      <c r="O65" s="133"/>
      <c r="P65" s="133">
        <f t="shared" si="12"/>
        <v>0</v>
      </c>
      <c r="Q65" s="670">
        <f t="shared" si="5"/>
        <v>0</v>
      </c>
      <c r="R65" s="53"/>
      <c r="S65" s="298">
        <v>25577800</v>
      </c>
      <c r="T65" s="54"/>
      <c r="U65" s="54"/>
      <c r="V65" s="54"/>
      <c r="W65" s="53"/>
      <c r="X65" s="55"/>
      <c r="Y65" s="55"/>
      <c r="Z65" s="55"/>
      <c r="AA65" s="55"/>
      <c r="AB65" s="55"/>
      <c r="AC65" s="55"/>
      <c r="AD65" s="55"/>
      <c r="AE65" s="55"/>
      <c r="AF65" s="55"/>
      <c r="AG65" s="55"/>
      <c r="AH65" s="55"/>
      <c r="AI65" s="55"/>
      <c r="AJ65" s="55"/>
      <c r="AK65" s="55"/>
      <c r="AL65" s="55"/>
      <c r="AM65" s="55"/>
      <c r="AN65" s="55"/>
      <c r="AO65" s="55"/>
      <c r="AP65" s="55"/>
      <c r="AQ65" s="55"/>
      <c r="AR65" s="55"/>
      <c r="AS65" s="56"/>
      <c r="AT65" s="56"/>
      <c r="AU65" s="56"/>
      <c r="AV65" s="56"/>
      <c r="AW65" s="56"/>
      <c r="AX65" s="56"/>
      <c r="AY65" s="56"/>
      <c r="AZ65" s="56"/>
      <c r="BA65" s="56"/>
      <c r="BB65" s="56"/>
      <c r="BC65" s="56"/>
      <c r="BD65" s="56"/>
      <c r="BE65" s="56"/>
      <c r="BF65" s="56"/>
      <c r="BG65" s="56"/>
      <c r="BH65" s="56"/>
      <c r="BI65" s="56"/>
      <c r="BJ65" s="56"/>
      <c r="BK65" s="56"/>
      <c r="BL65" s="56"/>
      <c r="BM65" s="56"/>
      <c r="BN65" s="56"/>
    </row>
    <row r="66" spans="1:66" s="63" customFormat="1" ht="46" hidden="1">
      <c r="A66" s="124"/>
      <c r="B66" s="124"/>
      <c r="C66" s="124"/>
      <c r="D66" s="211" t="s">
        <v>799</v>
      </c>
      <c r="E66" s="133">
        <f t="shared" si="9"/>
        <v>0</v>
      </c>
      <c r="F66" s="133"/>
      <c r="G66" s="133"/>
      <c r="H66" s="133"/>
      <c r="I66" s="133"/>
      <c r="J66" s="133"/>
      <c r="K66" s="133"/>
      <c r="L66" s="133"/>
      <c r="M66" s="133"/>
      <c r="N66" s="133"/>
      <c r="O66" s="133"/>
      <c r="P66" s="133">
        <f t="shared" si="12"/>
        <v>0</v>
      </c>
      <c r="Q66" s="670">
        <f t="shared" si="5"/>
        <v>0</v>
      </c>
      <c r="R66" s="53"/>
      <c r="S66" s="296"/>
      <c r="T66" s="54"/>
      <c r="U66" s="54"/>
      <c r="V66" s="54"/>
      <c r="W66" s="53"/>
      <c r="X66" s="55"/>
      <c r="Y66" s="55"/>
      <c r="Z66" s="55"/>
      <c r="AA66" s="55"/>
      <c r="AB66" s="55"/>
      <c r="AC66" s="55"/>
      <c r="AD66" s="55"/>
      <c r="AE66" s="55"/>
      <c r="AF66" s="55"/>
      <c r="AG66" s="55"/>
      <c r="AH66" s="55"/>
      <c r="AI66" s="55"/>
      <c r="AJ66" s="55"/>
      <c r="AK66" s="55"/>
      <c r="AL66" s="55"/>
      <c r="AM66" s="55"/>
      <c r="AN66" s="55"/>
      <c r="AO66" s="55"/>
      <c r="AP66" s="55"/>
      <c r="AQ66" s="55"/>
      <c r="AR66" s="55"/>
      <c r="AS66" s="56"/>
      <c r="AT66" s="56"/>
      <c r="AU66" s="56"/>
      <c r="AV66" s="56"/>
      <c r="AW66" s="56"/>
      <c r="AX66" s="56"/>
      <c r="AY66" s="56"/>
      <c r="AZ66" s="56"/>
      <c r="BA66" s="56"/>
      <c r="BB66" s="56"/>
      <c r="BC66" s="56"/>
      <c r="BD66" s="56"/>
      <c r="BE66" s="56"/>
      <c r="BF66" s="56"/>
      <c r="BG66" s="56"/>
      <c r="BH66" s="56"/>
      <c r="BI66" s="56"/>
      <c r="BJ66" s="56"/>
      <c r="BK66" s="56"/>
      <c r="BL66" s="56"/>
      <c r="BM66" s="56"/>
      <c r="BN66" s="56"/>
    </row>
    <row r="67" spans="1:66" s="63" customFormat="1" ht="46" hidden="1">
      <c r="A67" s="124"/>
      <c r="B67" s="124"/>
      <c r="C67" s="124"/>
      <c r="D67" s="259" t="s">
        <v>880</v>
      </c>
      <c r="E67" s="133">
        <f t="shared" si="9"/>
        <v>0</v>
      </c>
      <c r="F67" s="133"/>
      <c r="G67" s="133"/>
      <c r="H67" s="133"/>
      <c r="I67" s="133"/>
      <c r="J67" s="133"/>
      <c r="K67" s="133"/>
      <c r="L67" s="133"/>
      <c r="M67" s="133"/>
      <c r="N67" s="133"/>
      <c r="O67" s="133"/>
      <c r="P67" s="133">
        <f t="shared" si="12"/>
        <v>0</v>
      </c>
      <c r="Q67" s="670">
        <f t="shared" si="5"/>
        <v>0</v>
      </c>
      <c r="R67" s="53"/>
      <c r="S67" s="296"/>
      <c r="T67" s="54"/>
      <c r="U67" s="54"/>
      <c r="V67" s="54"/>
      <c r="W67" s="53"/>
      <c r="X67" s="55"/>
      <c r="Y67" s="55"/>
      <c r="Z67" s="55"/>
      <c r="AA67" s="55"/>
      <c r="AB67" s="55"/>
      <c r="AC67" s="55"/>
      <c r="AD67" s="55"/>
      <c r="AE67" s="55"/>
      <c r="AF67" s="55"/>
      <c r="AG67" s="55"/>
      <c r="AH67" s="55"/>
      <c r="AI67" s="55"/>
      <c r="AJ67" s="55"/>
      <c r="AK67" s="55"/>
      <c r="AL67" s="55"/>
      <c r="AM67" s="55"/>
      <c r="AN67" s="55"/>
      <c r="AO67" s="55"/>
      <c r="AP67" s="55"/>
      <c r="AQ67" s="55"/>
      <c r="AR67" s="55"/>
      <c r="AS67" s="56"/>
      <c r="AT67" s="56"/>
      <c r="AU67" s="56"/>
      <c r="AV67" s="56"/>
      <c r="AW67" s="56"/>
      <c r="AX67" s="56"/>
      <c r="AY67" s="56"/>
      <c r="AZ67" s="56"/>
      <c r="BA67" s="56"/>
      <c r="BB67" s="56"/>
      <c r="BC67" s="56"/>
      <c r="BD67" s="56"/>
      <c r="BE67" s="56"/>
      <c r="BF67" s="56"/>
      <c r="BG67" s="56"/>
      <c r="BH67" s="56"/>
      <c r="BI67" s="56"/>
      <c r="BJ67" s="56"/>
      <c r="BK67" s="56"/>
      <c r="BL67" s="56"/>
      <c r="BM67" s="56"/>
      <c r="BN67" s="56"/>
    </row>
    <row r="68" spans="1:66" ht="43.15" customHeight="1">
      <c r="A68" s="245" t="s">
        <v>1469</v>
      </c>
      <c r="B68" s="245" t="s">
        <v>1470</v>
      </c>
      <c r="C68" s="245"/>
      <c r="D68" s="288" t="s">
        <v>586</v>
      </c>
      <c r="E68" s="180">
        <f>E113</f>
        <v>0</v>
      </c>
      <c r="F68" s="180">
        <f>SUM(F69:F113)-F88-F92-F70-F72-F76-F82</f>
        <v>0</v>
      </c>
      <c r="G68" s="180">
        <f>SUM(G69:G113)-G88-G92-G70-G72-G76-G82</f>
        <v>0</v>
      </c>
      <c r="H68" s="180"/>
      <c r="I68" s="180"/>
      <c r="J68" s="180">
        <f>J113</f>
        <v>163764800</v>
      </c>
      <c r="K68" s="180"/>
      <c r="L68" s="180">
        <f>L113</f>
        <v>9397700</v>
      </c>
      <c r="M68" s="180"/>
      <c r="N68" s="180"/>
      <c r="O68" s="180">
        <f>O113</f>
        <v>154367100</v>
      </c>
      <c r="P68" s="180">
        <f>+E68+J68</f>
        <v>163764800</v>
      </c>
      <c r="Q68" s="672">
        <f t="shared" si="5"/>
        <v>163764800</v>
      </c>
      <c r="R68" s="673"/>
      <c r="S68" s="673"/>
      <c r="T68" s="674"/>
      <c r="U68" s="675"/>
      <c r="V68" s="675"/>
      <c r="W68" s="307"/>
      <c r="X68" s="307"/>
      <c r="Y68" s="307"/>
      <c r="Z68" s="307"/>
      <c r="AA68" s="307"/>
      <c r="AB68" s="307"/>
      <c r="AC68" s="307"/>
      <c r="AD68" s="307"/>
      <c r="AE68" s="307"/>
      <c r="AF68" s="307"/>
      <c r="AG68" s="307"/>
      <c r="AH68" s="307"/>
      <c r="AI68" s="307"/>
      <c r="AJ68" s="307"/>
      <c r="AK68" s="307"/>
      <c r="AL68" s="307"/>
      <c r="AM68" s="307"/>
      <c r="AN68" s="307"/>
    </row>
    <row r="69" spans="1:66" ht="84" hidden="1">
      <c r="A69" s="119" t="s">
        <v>1471</v>
      </c>
      <c r="B69" s="124">
        <v>70201</v>
      </c>
      <c r="C69" s="124" t="s">
        <v>4</v>
      </c>
      <c r="D69" s="214" t="s">
        <v>177</v>
      </c>
      <c r="E69" s="133">
        <f>+F69+I69</f>
        <v>0</v>
      </c>
      <c r="F69" s="133"/>
      <c r="G69" s="133"/>
      <c r="H69" s="133"/>
      <c r="I69" s="133"/>
      <c r="J69" s="133">
        <f>+L69+O69</f>
        <v>0</v>
      </c>
      <c r="K69" s="133"/>
      <c r="L69" s="133"/>
      <c r="M69" s="133"/>
      <c r="N69" s="133"/>
      <c r="O69" s="133"/>
      <c r="P69" s="133">
        <f t="shared" ref="P69:P104" si="13">+E69+J69</f>
        <v>0</v>
      </c>
      <c r="Q69" s="670">
        <f t="shared" si="5"/>
        <v>0</v>
      </c>
      <c r="R69" s="3"/>
      <c r="S69" s="296"/>
      <c r="T69" s="5"/>
      <c r="U69" s="5"/>
      <c r="V69" s="5"/>
      <c r="W69" s="3"/>
      <c r="X69" s="3"/>
      <c r="Y69" s="3"/>
      <c r="Z69" s="3"/>
      <c r="AA69" s="7"/>
      <c r="AB69" s="7"/>
      <c r="AC69" s="7"/>
      <c r="AD69" s="7"/>
      <c r="AE69" s="7"/>
      <c r="AF69" s="7"/>
      <c r="AG69" s="7"/>
      <c r="AH69" s="7"/>
      <c r="AI69" s="7"/>
      <c r="AJ69" s="7"/>
      <c r="AK69" s="7"/>
      <c r="AL69" s="7"/>
      <c r="AM69" s="7"/>
      <c r="AN69" s="7"/>
      <c r="AO69" s="7"/>
      <c r="AP69" s="7"/>
      <c r="AQ69" s="7"/>
      <c r="AR69" s="7"/>
    </row>
    <row r="70" spans="1:66" ht="28" hidden="1">
      <c r="A70" s="124"/>
      <c r="B70" s="124"/>
      <c r="C70" s="123"/>
      <c r="D70" s="217" t="s">
        <v>602</v>
      </c>
      <c r="E70" s="200">
        <f t="shared" ref="E70:E122" si="14">+F70+I70</f>
        <v>0</v>
      </c>
      <c r="F70" s="200"/>
      <c r="G70" s="200"/>
      <c r="H70" s="200"/>
      <c r="I70" s="200"/>
      <c r="J70" s="115">
        <f>+L70+O70</f>
        <v>0</v>
      </c>
      <c r="K70" s="200"/>
      <c r="L70" s="200"/>
      <c r="M70" s="200"/>
      <c r="N70" s="200"/>
      <c r="O70" s="115"/>
      <c r="P70" s="115">
        <f t="shared" si="13"/>
        <v>0</v>
      </c>
      <c r="Q70" s="670">
        <f t="shared" si="5"/>
        <v>0</v>
      </c>
      <c r="R70" s="3"/>
      <c r="S70" s="298">
        <v>379795000</v>
      </c>
      <c r="T70" s="65"/>
      <c r="U70" s="65"/>
      <c r="V70" s="65"/>
      <c r="W70" s="3"/>
      <c r="X70" s="3"/>
      <c r="Y70" s="3"/>
      <c r="Z70" s="3"/>
      <c r="AA70" s="7"/>
      <c r="AB70" s="7"/>
      <c r="AC70" s="7"/>
      <c r="AD70" s="7"/>
      <c r="AE70" s="7"/>
      <c r="AF70" s="7"/>
      <c r="AG70" s="7"/>
      <c r="AH70" s="7"/>
      <c r="AI70" s="7"/>
      <c r="AJ70" s="7"/>
      <c r="AK70" s="7"/>
      <c r="AL70" s="7"/>
      <c r="AM70" s="7"/>
      <c r="AN70" s="7"/>
      <c r="AO70" s="7"/>
      <c r="AP70" s="7"/>
      <c r="AQ70" s="7"/>
      <c r="AR70" s="7"/>
    </row>
    <row r="71" spans="1:66" ht="62" hidden="1">
      <c r="A71" s="129" t="s">
        <v>985</v>
      </c>
      <c r="B71" s="129" t="s">
        <v>986</v>
      </c>
      <c r="C71" s="129" t="s">
        <v>227</v>
      </c>
      <c r="D71" s="210" t="s">
        <v>902</v>
      </c>
      <c r="E71" s="104">
        <f>+F71+I71</f>
        <v>0</v>
      </c>
      <c r="F71" s="104"/>
      <c r="G71" s="104"/>
      <c r="H71" s="104"/>
      <c r="I71" s="104"/>
      <c r="J71" s="104">
        <f>+L71+O71</f>
        <v>0</v>
      </c>
      <c r="K71" s="104"/>
      <c r="L71" s="104"/>
      <c r="M71" s="104"/>
      <c r="N71" s="104"/>
      <c r="O71" s="104"/>
      <c r="P71" s="104">
        <f>+E71+J71</f>
        <v>0</v>
      </c>
      <c r="Q71" s="670">
        <f t="shared" si="5"/>
        <v>0</v>
      </c>
      <c r="R71" s="3"/>
      <c r="S71" s="296"/>
      <c r="T71" s="65"/>
      <c r="U71" s="65"/>
      <c r="V71" s="65"/>
      <c r="W71" s="3"/>
      <c r="X71" s="3"/>
      <c r="Y71" s="3"/>
      <c r="Z71" s="3"/>
      <c r="AA71" s="7"/>
      <c r="AB71" s="7"/>
      <c r="AC71" s="7"/>
      <c r="AD71" s="7"/>
      <c r="AE71" s="7"/>
      <c r="AF71" s="7"/>
      <c r="AG71" s="7"/>
      <c r="AH71" s="7"/>
      <c r="AI71" s="7"/>
      <c r="AJ71" s="7"/>
      <c r="AK71" s="7"/>
      <c r="AL71" s="7"/>
      <c r="AM71" s="7"/>
      <c r="AN71" s="7"/>
      <c r="AO71" s="7"/>
      <c r="AP71" s="7"/>
      <c r="AQ71" s="7"/>
      <c r="AR71" s="7"/>
    </row>
    <row r="72" spans="1:66" ht="62.25" hidden="1" customHeight="1">
      <c r="A72" s="129"/>
      <c r="B72" s="129" t="s">
        <v>6</v>
      </c>
      <c r="C72" s="129"/>
      <c r="D72" s="210" t="s">
        <v>372</v>
      </c>
      <c r="E72" s="181" t="e">
        <f t="shared" ref="E72:E80" si="15">+F72+I72</f>
        <v>#REF!</v>
      </c>
      <c r="F72" s="181"/>
      <c r="G72" s="181"/>
      <c r="H72" s="181" t="e">
        <f>+H73+H74+#REF!+H75</f>
        <v>#REF!</v>
      </c>
      <c r="I72" s="181" t="e">
        <f>+I73+I74+#REF!+I75</f>
        <v>#REF!</v>
      </c>
      <c r="J72" s="181" t="e">
        <f t="shared" ref="J72:J80" si="16">+L72+O72</f>
        <v>#REF!</v>
      </c>
      <c r="K72" s="181"/>
      <c r="L72" s="181" t="e">
        <f>+L73+L74+#REF!+L75</f>
        <v>#REF!</v>
      </c>
      <c r="M72" s="181" t="e">
        <f>+M73+M74+#REF!+M75</f>
        <v>#REF!</v>
      </c>
      <c r="N72" s="181" t="e">
        <f>+N73+N74+#REF!+N75</f>
        <v>#REF!</v>
      </c>
      <c r="O72" s="181"/>
      <c r="P72" s="181" t="e">
        <f t="shared" ref="P72:P80" si="17">+E72+J72</f>
        <v>#REF!</v>
      </c>
      <c r="Q72" s="670" t="e">
        <f t="shared" si="5"/>
        <v>#REF!</v>
      </c>
      <c r="R72" s="3"/>
      <c r="S72" s="296"/>
      <c r="T72" s="65"/>
      <c r="U72" s="65"/>
      <c r="V72" s="65"/>
      <c r="W72" s="3"/>
      <c r="X72" s="3"/>
      <c r="Y72" s="3"/>
      <c r="Z72" s="3"/>
      <c r="AA72" s="7"/>
      <c r="AB72" s="7"/>
      <c r="AC72" s="7"/>
      <c r="AD72" s="7"/>
      <c r="AE72" s="7"/>
      <c r="AF72" s="7"/>
      <c r="AG72" s="7"/>
      <c r="AH72" s="7"/>
      <c r="AI72" s="7"/>
      <c r="AJ72" s="7"/>
      <c r="AK72" s="7"/>
      <c r="AL72" s="7"/>
      <c r="AM72" s="7"/>
      <c r="AN72" s="7"/>
      <c r="AO72" s="7"/>
      <c r="AP72" s="7"/>
      <c r="AQ72" s="7"/>
      <c r="AR72" s="7"/>
    </row>
    <row r="73" spans="1:66" ht="69.75" hidden="1" customHeight="1">
      <c r="A73" s="129" t="s">
        <v>578</v>
      </c>
      <c r="B73" s="129" t="s">
        <v>579</v>
      </c>
      <c r="C73" s="129" t="s">
        <v>4</v>
      </c>
      <c r="D73" s="210" t="s">
        <v>1138</v>
      </c>
      <c r="E73" s="181">
        <f t="shared" si="15"/>
        <v>0</v>
      </c>
      <c r="F73" s="181"/>
      <c r="G73" s="181"/>
      <c r="H73" s="181"/>
      <c r="I73" s="181"/>
      <c r="J73" s="181">
        <f t="shared" si="16"/>
        <v>0</v>
      </c>
      <c r="K73" s="181"/>
      <c r="L73" s="181"/>
      <c r="M73" s="181"/>
      <c r="N73" s="181"/>
      <c r="O73" s="181"/>
      <c r="P73" s="181">
        <f t="shared" si="17"/>
        <v>0</v>
      </c>
      <c r="Q73" s="672">
        <f t="shared" si="5"/>
        <v>0</v>
      </c>
      <c r="R73" s="306"/>
      <c r="S73" s="676"/>
      <c r="T73" s="675"/>
      <c r="U73" s="675"/>
      <c r="V73" s="675"/>
      <c r="W73" s="306"/>
      <c r="X73" s="306"/>
      <c r="Y73" s="306"/>
      <c r="Z73" s="306"/>
      <c r="AA73" s="306"/>
      <c r="AB73" s="306"/>
      <c r="AC73" s="306"/>
      <c r="AD73" s="306"/>
      <c r="AE73" s="306"/>
      <c r="AF73" s="306"/>
      <c r="AG73" s="306"/>
      <c r="AH73" s="306"/>
      <c r="AI73" s="306"/>
      <c r="AJ73" s="306"/>
      <c r="AK73" s="306"/>
      <c r="AL73" s="306"/>
      <c r="AM73" s="306"/>
      <c r="AN73" s="306"/>
      <c r="AO73" s="7"/>
      <c r="AP73" s="7"/>
      <c r="AQ73" s="7"/>
      <c r="AR73" s="7"/>
    </row>
    <row r="74" spans="1:66" ht="108.75" hidden="1" customHeight="1">
      <c r="A74" s="129" t="s">
        <v>582</v>
      </c>
      <c r="B74" s="129" t="s">
        <v>581</v>
      </c>
      <c r="C74" s="129" t="s">
        <v>580</v>
      </c>
      <c r="D74" s="210" t="s">
        <v>1139</v>
      </c>
      <c r="E74" s="181">
        <f t="shared" si="15"/>
        <v>0</v>
      </c>
      <c r="F74" s="181"/>
      <c r="G74" s="181"/>
      <c r="H74" s="181"/>
      <c r="I74" s="181"/>
      <c r="J74" s="181">
        <f t="shared" si="16"/>
        <v>0</v>
      </c>
      <c r="K74" s="181"/>
      <c r="L74" s="181"/>
      <c r="M74" s="181"/>
      <c r="N74" s="181"/>
      <c r="O74" s="181"/>
      <c r="P74" s="181">
        <f t="shared" si="17"/>
        <v>0</v>
      </c>
      <c r="Q74" s="672">
        <f t="shared" si="5"/>
        <v>0</v>
      </c>
      <c r="R74" s="3"/>
      <c r="S74" s="296"/>
      <c r="T74" s="65"/>
      <c r="U74" s="65"/>
      <c r="V74" s="65"/>
      <c r="W74" s="3"/>
      <c r="X74" s="3"/>
      <c r="Y74" s="3"/>
      <c r="Z74" s="3"/>
      <c r="AA74" s="7"/>
      <c r="AB74" s="7"/>
      <c r="AC74" s="7"/>
      <c r="AD74" s="7"/>
      <c r="AE74" s="7"/>
      <c r="AF74" s="7"/>
      <c r="AG74" s="7"/>
      <c r="AH74" s="7"/>
      <c r="AI74" s="7"/>
      <c r="AJ74" s="7"/>
      <c r="AK74" s="7"/>
      <c r="AL74" s="7"/>
      <c r="AM74" s="7"/>
      <c r="AN74" s="7"/>
      <c r="AO74" s="7"/>
      <c r="AP74" s="7"/>
      <c r="AQ74" s="7"/>
      <c r="AR74" s="7"/>
    </row>
    <row r="75" spans="1:66" ht="90.75" hidden="1" customHeight="1">
      <c r="A75" s="129" t="s">
        <v>294</v>
      </c>
      <c r="B75" s="129" t="s">
        <v>295</v>
      </c>
      <c r="C75" s="129" t="s">
        <v>580</v>
      </c>
      <c r="D75" s="210" t="s">
        <v>485</v>
      </c>
      <c r="E75" s="181">
        <f t="shared" si="15"/>
        <v>0</v>
      </c>
      <c r="F75" s="181"/>
      <c r="G75" s="181"/>
      <c r="H75" s="181"/>
      <c r="I75" s="181"/>
      <c r="J75" s="181">
        <f t="shared" si="16"/>
        <v>0</v>
      </c>
      <c r="K75" s="181"/>
      <c r="L75" s="181"/>
      <c r="M75" s="181"/>
      <c r="N75" s="181"/>
      <c r="O75" s="181"/>
      <c r="P75" s="181">
        <f t="shared" si="17"/>
        <v>0</v>
      </c>
      <c r="Q75" s="672">
        <f t="shared" si="5"/>
        <v>0</v>
      </c>
      <c r="R75" s="306"/>
      <c r="S75" s="676"/>
      <c r="T75" s="675"/>
      <c r="U75" s="675"/>
      <c r="V75" s="675"/>
      <c r="W75" s="306"/>
      <c r="X75" s="306"/>
      <c r="Y75" s="306"/>
      <c r="Z75" s="306"/>
      <c r="AA75" s="306"/>
      <c r="AB75" s="306"/>
      <c r="AC75" s="306"/>
      <c r="AD75" s="306"/>
      <c r="AE75" s="306"/>
      <c r="AF75" s="306"/>
      <c r="AG75" s="306"/>
      <c r="AH75" s="306"/>
      <c r="AI75" s="306"/>
      <c r="AJ75" s="306"/>
      <c r="AK75" s="306"/>
      <c r="AL75" s="306"/>
      <c r="AM75" s="306"/>
      <c r="AN75" s="306"/>
      <c r="AO75" s="7"/>
      <c r="AP75" s="7"/>
      <c r="AQ75" s="7"/>
      <c r="AR75" s="7"/>
    </row>
    <row r="76" spans="1:66" ht="40.5" hidden="1" customHeight="1">
      <c r="A76" s="129"/>
      <c r="B76" s="129" t="s">
        <v>956</v>
      </c>
      <c r="C76" s="129"/>
      <c r="D76" s="210" t="s">
        <v>373</v>
      </c>
      <c r="E76" s="181">
        <f t="shared" si="15"/>
        <v>0</v>
      </c>
      <c r="F76" s="181">
        <f>+F77+F78+F79+F80</f>
        <v>0</v>
      </c>
      <c r="G76" s="181">
        <f>+G77+G78+G79+G80</f>
        <v>0</v>
      </c>
      <c r="H76" s="181">
        <f>+H77+H78+H79+H80</f>
        <v>0</v>
      </c>
      <c r="I76" s="181">
        <f>+I77+I78+I79+I80</f>
        <v>0</v>
      </c>
      <c r="J76" s="181"/>
      <c r="K76" s="181">
        <f>+K77+K78+K79+K80</f>
        <v>0</v>
      </c>
      <c r="L76" s="181">
        <f>+L77+L78+L79+L80</f>
        <v>0</v>
      </c>
      <c r="M76" s="181">
        <f>+M77+M78+M79+M80</f>
        <v>0</v>
      </c>
      <c r="N76" s="181">
        <f>+N77+N78+N79+N80</f>
        <v>0</v>
      </c>
      <c r="O76" s="181">
        <f>+O77+O78+O79+O80</f>
        <v>0</v>
      </c>
      <c r="P76" s="181">
        <f t="shared" si="17"/>
        <v>0</v>
      </c>
      <c r="Q76" s="670">
        <f t="shared" si="5"/>
        <v>0</v>
      </c>
      <c r="R76" s="3"/>
      <c r="S76" s="296"/>
      <c r="T76" s="65"/>
      <c r="U76" s="65"/>
      <c r="V76" s="65"/>
      <c r="W76" s="3"/>
      <c r="X76" s="3"/>
      <c r="Y76" s="3"/>
      <c r="Z76" s="3"/>
      <c r="AA76" s="7"/>
      <c r="AB76" s="7"/>
      <c r="AC76" s="7"/>
      <c r="AD76" s="7"/>
      <c r="AE76" s="7"/>
      <c r="AF76" s="7"/>
      <c r="AG76" s="7"/>
      <c r="AH76" s="7"/>
      <c r="AI76" s="7"/>
      <c r="AJ76" s="7"/>
      <c r="AK76" s="7"/>
      <c r="AL76" s="7"/>
      <c r="AM76" s="7"/>
      <c r="AN76" s="7"/>
      <c r="AO76" s="7"/>
      <c r="AP76" s="7"/>
      <c r="AQ76" s="7"/>
      <c r="AR76" s="7"/>
    </row>
    <row r="77" spans="1:66" ht="58.5" hidden="1" customHeight="1">
      <c r="A77" s="129" t="s">
        <v>296</v>
      </c>
      <c r="B77" s="129" t="s">
        <v>297</v>
      </c>
      <c r="C77" s="129" t="s">
        <v>4</v>
      </c>
      <c r="D77" s="210" t="s">
        <v>486</v>
      </c>
      <c r="E77" s="181">
        <f t="shared" si="15"/>
        <v>0</v>
      </c>
      <c r="F77" s="181"/>
      <c r="G77" s="181"/>
      <c r="H77" s="181"/>
      <c r="I77" s="181"/>
      <c r="J77" s="181">
        <f t="shared" si="16"/>
        <v>0</v>
      </c>
      <c r="K77" s="181"/>
      <c r="L77" s="181"/>
      <c r="M77" s="181"/>
      <c r="N77" s="181"/>
      <c r="O77" s="181"/>
      <c r="P77" s="181">
        <f t="shared" si="17"/>
        <v>0</v>
      </c>
      <c r="Q77" s="670">
        <f t="shared" si="5"/>
        <v>0</v>
      </c>
      <c r="R77" s="3"/>
      <c r="S77" s="296"/>
      <c r="T77" s="65"/>
      <c r="U77" s="65"/>
      <c r="V77" s="65"/>
      <c r="W77" s="3"/>
      <c r="X77" s="3"/>
      <c r="Y77" s="3"/>
      <c r="Z77" s="3"/>
      <c r="AA77" s="7"/>
      <c r="AB77" s="7"/>
      <c r="AC77" s="7"/>
      <c r="AD77" s="7"/>
      <c r="AE77" s="7"/>
      <c r="AF77" s="7"/>
      <c r="AG77" s="7"/>
      <c r="AH77" s="7"/>
      <c r="AI77" s="7"/>
      <c r="AJ77" s="7"/>
      <c r="AK77" s="7"/>
      <c r="AL77" s="7"/>
      <c r="AM77" s="7"/>
      <c r="AN77" s="7"/>
      <c r="AO77" s="7"/>
      <c r="AP77" s="7"/>
      <c r="AQ77" s="7"/>
      <c r="AR77" s="7"/>
    </row>
    <row r="78" spans="1:66" ht="99.75" hidden="1" customHeight="1">
      <c r="A78" s="129" t="s">
        <v>299</v>
      </c>
      <c r="B78" s="129" t="s">
        <v>298</v>
      </c>
      <c r="C78" s="129" t="s">
        <v>580</v>
      </c>
      <c r="D78" s="210" t="s">
        <v>488</v>
      </c>
      <c r="E78" s="181">
        <f t="shared" si="15"/>
        <v>0</v>
      </c>
      <c r="F78" s="181"/>
      <c r="G78" s="181"/>
      <c r="H78" s="181"/>
      <c r="I78" s="181"/>
      <c r="J78" s="181">
        <f t="shared" si="16"/>
        <v>0</v>
      </c>
      <c r="K78" s="181"/>
      <c r="L78" s="181"/>
      <c r="M78" s="181"/>
      <c r="N78" s="181"/>
      <c r="O78" s="181"/>
      <c r="P78" s="181">
        <f t="shared" si="17"/>
        <v>0</v>
      </c>
      <c r="Q78" s="670">
        <f t="shared" si="5"/>
        <v>0</v>
      </c>
      <c r="R78" s="3"/>
      <c r="S78" s="296"/>
      <c r="T78" s="65"/>
      <c r="U78" s="65"/>
      <c r="V78" s="65"/>
      <c r="W78" s="3"/>
      <c r="X78" s="3"/>
      <c r="Y78" s="3"/>
      <c r="Z78" s="3"/>
      <c r="AA78" s="7"/>
      <c r="AB78" s="7"/>
      <c r="AC78" s="7"/>
      <c r="AD78" s="7"/>
      <c r="AE78" s="7"/>
      <c r="AF78" s="7"/>
      <c r="AG78" s="7"/>
      <c r="AH78" s="7"/>
      <c r="AI78" s="7"/>
      <c r="AJ78" s="7"/>
      <c r="AK78" s="7"/>
      <c r="AL78" s="7"/>
      <c r="AM78" s="7"/>
      <c r="AN78" s="7"/>
      <c r="AO78" s="7"/>
      <c r="AP78" s="7"/>
      <c r="AQ78" s="7"/>
      <c r="AR78" s="7"/>
    </row>
    <row r="79" spans="1:66" ht="56" hidden="1">
      <c r="A79" s="129" t="s">
        <v>300</v>
      </c>
      <c r="B79" s="129" t="s">
        <v>301</v>
      </c>
      <c r="C79" s="129" t="s">
        <v>580</v>
      </c>
      <c r="D79" s="210" t="s">
        <v>489</v>
      </c>
      <c r="E79" s="181">
        <f t="shared" si="15"/>
        <v>0</v>
      </c>
      <c r="F79" s="181"/>
      <c r="G79" s="181"/>
      <c r="H79" s="181"/>
      <c r="I79" s="181"/>
      <c r="J79" s="181">
        <f t="shared" si="16"/>
        <v>0</v>
      </c>
      <c r="K79" s="181"/>
      <c r="L79" s="181"/>
      <c r="M79" s="181"/>
      <c r="N79" s="181"/>
      <c r="O79" s="181"/>
      <c r="P79" s="181">
        <f t="shared" si="17"/>
        <v>0</v>
      </c>
      <c r="Q79" s="670">
        <f t="shared" si="5"/>
        <v>0</v>
      </c>
      <c r="R79" s="3"/>
      <c r="S79" s="296"/>
      <c r="T79" s="65"/>
      <c r="U79" s="65"/>
      <c r="V79" s="65"/>
      <c r="W79" s="3"/>
      <c r="X79" s="3"/>
      <c r="Y79" s="3"/>
      <c r="Z79" s="3"/>
      <c r="AA79" s="7"/>
      <c r="AB79" s="7"/>
      <c r="AC79" s="7"/>
      <c r="AD79" s="7"/>
      <c r="AE79" s="7"/>
      <c r="AF79" s="7"/>
      <c r="AG79" s="7"/>
      <c r="AH79" s="7"/>
      <c r="AI79" s="7"/>
      <c r="AJ79" s="7"/>
      <c r="AK79" s="7"/>
      <c r="AL79" s="7"/>
      <c r="AM79" s="7"/>
      <c r="AN79" s="7"/>
      <c r="AO79" s="7"/>
      <c r="AP79" s="7"/>
      <c r="AQ79" s="7"/>
      <c r="AR79" s="7"/>
    </row>
    <row r="80" spans="1:66" ht="84" hidden="1">
      <c r="A80" s="129" t="s">
        <v>302</v>
      </c>
      <c r="B80" s="129" t="s">
        <v>303</v>
      </c>
      <c r="C80" s="129" t="s">
        <v>580</v>
      </c>
      <c r="D80" s="210" t="s">
        <v>487</v>
      </c>
      <c r="E80" s="181">
        <f t="shared" si="15"/>
        <v>0</v>
      </c>
      <c r="F80" s="181"/>
      <c r="G80" s="181"/>
      <c r="H80" s="181"/>
      <c r="I80" s="181"/>
      <c r="J80" s="181">
        <f t="shared" si="16"/>
        <v>0</v>
      </c>
      <c r="K80" s="181"/>
      <c r="L80" s="181"/>
      <c r="M80" s="181"/>
      <c r="N80" s="181"/>
      <c r="O80" s="181"/>
      <c r="P80" s="181">
        <f t="shared" si="17"/>
        <v>0</v>
      </c>
      <c r="Q80" s="670">
        <f t="shared" si="5"/>
        <v>0</v>
      </c>
      <c r="R80" s="3"/>
      <c r="S80" s="296"/>
      <c r="T80" s="65"/>
      <c r="U80" s="65"/>
      <c r="V80" s="65"/>
      <c r="W80" s="3"/>
      <c r="X80" s="3"/>
      <c r="Y80" s="3"/>
      <c r="Z80" s="3"/>
      <c r="AA80" s="7"/>
      <c r="AB80" s="7"/>
      <c r="AC80" s="7"/>
      <c r="AD80" s="7"/>
      <c r="AE80" s="7"/>
      <c r="AF80" s="7"/>
      <c r="AG80" s="7"/>
      <c r="AH80" s="7"/>
      <c r="AI80" s="7"/>
      <c r="AJ80" s="7"/>
      <c r="AK80" s="7"/>
      <c r="AL80" s="7"/>
      <c r="AM80" s="7"/>
      <c r="AN80" s="7"/>
      <c r="AO80" s="7"/>
      <c r="AP80" s="7"/>
      <c r="AQ80" s="7"/>
      <c r="AR80" s="7"/>
    </row>
    <row r="81" spans="1:44" ht="96.75" hidden="1" customHeight="1">
      <c r="A81" s="129" t="s">
        <v>955</v>
      </c>
      <c r="B81" s="129" t="s">
        <v>956</v>
      </c>
      <c r="C81" s="129" t="s">
        <v>61</v>
      </c>
      <c r="D81" s="215" t="s">
        <v>899</v>
      </c>
      <c r="E81" s="181">
        <f>+F81+I81</f>
        <v>0</v>
      </c>
      <c r="F81" s="181">
        <f>126128600-2038900-124089700</f>
        <v>0</v>
      </c>
      <c r="G81" s="181">
        <f>91483300-3626700-87856600</f>
        <v>0</v>
      </c>
      <c r="H81" s="181">
        <f>4930700+100-4930800</f>
        <v>0</v>
      </c>
      <c r="I81" s="181"/>
      <c r="J81" s="181">
        <f t="shared" ref="J81:J87" si="18">+L81+O81</f>
        <v>0</v>
      </c>
      <c r="K81" s="181"/>
      <c r="L81" s="181">
        <f>53000-53000</f>
        <v>0</v>
      </c>
      <c r="M81" s="181"/>
      <c r="N81" s="181"/>
      <c r="O81" s="181"/>
      <c r="P81" s="181">
        <f>+E81+J81</f>
        <v>0</v>
      </c>
      <c r="Q81" s="670">
        <f t="shared" si="5"/>
        <v>0</v>
      </c>
      <c r="R81" s="3"/>
      <c r="S81" s="296"/>
      <c r="T81" s="65"/>
      <c r="U81" s="65"/>
      <c r="V81" s="65"/>
      <c r="W81" s="3"/>
      <c r="X81" s="3"/>
      <c r="Y81" s="3"/>
      <c r="Z81" s="3"/>
      <c r="AA81" s="7"/>
      <c r="AB81" s="7"/>
      <c r="AC81" s="7"/>
      <c r="AD81" s="7"/>
      <c r="AE81" s="7"/>
      <c r="AF81" s="7"/>
      <c r="AG81" s="7"/>
      <c r="AH81" s="7"/>
      <c r="AI81" s="7"/>
      <c r="AJ81" s="7"/>
      <c r="AK81" s="7"/>
      <c r="AL81" s="7"/>
      <c r="AM81" s="7"/>
      <c r="AN81" s="7"/>
      <c r="AO81" s="7"/>
      <c r="AP81" s="7"/>
      <c r="AQ81" s="7"/>
      <c r="AR81" s="7"/>
    </row>
    <row r="82" spans="1:44" ht="120.75" hidden="1" customHeight="1">
      <c r="A82" s="129"/>
      <c r="B82" s="129" t="s">
        <v>587</v>
      </c>
      <c r="C82" s="129"/>
      <c r="D82" s="215" t="s">
        <v>924</v>
      </c>
      <c r="E82" s="181">
        <f t="shared" si="14"/>
        <v>0</v>
      </c>
      <c r="F82" s="181">
        <f>+F83+F84</f>
        <v>0</v>
      </c>
      <c r="G82" s="181">
        <f>+G83+G84</f>
        <v>0</v>
      </c>
      <c r="H82" s="181">
        <f>+H83+H84</f>
        <v>0</v>
      </c>
      <c r="I82" s="181">
        <f>+I83+I84</f>
        <v>0</v>
      </c>
      <c r="J82" s="181">
        <f t="shared" si="18"/>
        <v>0</v>
      </c>
      <c r="K82" s="181">
        <f>+K83+K84</f>
        <v>0</v>
      </c>
      <c r="L82" s="181">
        <f>+L83+L84</f>
        <v>0</v>
      </c>
      <c r="M82" s="181">
        <f>+M83+M84</f>
        <v>0</v>
      </c>
      <c r="N82" s="181">
        <f>+N83+N84</f>
        <v>0</v>
      </c>
      <c r="O82" s="181">
        <f>+O83+O84</f>
        <v>0</v>
      </c>
      <c r="P82" s="181">
        <f t="shared" si="13"/>
        <v>0</v>
      </c>
      <c r="Q82" s="670">
        <f t="shared" si="5"/>
        <v>0</v>
      </c>
      <c r="S82" s="298"/>
      <c r="T82" s="300"/>
      <c r="U82" s="46"/>
      <c r="V82" s="46"/>
    </row>
    <row r="83" spans="1:44" ht="105" hidden="1" customHeight="1">
      <c r="A83" s="129" t="s">
        <v>165</v>
      </c>
      <c r="B83" s="129" t="s">
        <v>166</v>
      </c>
      <c r="C83" s="129" t="s">
        <v>580</v>
      </c>
      <c r="D83" s="210" t="s">
        <v>899</v>
      </c>
      <c r="E83" s="181">
        <f>+F83+I83</f>
        <v>0</v>
      </c>
      <c r="F83" s="181">
        <f>83704400-589200-83115200</f>
        <v>0</v>
      </c>
      <c r="G83" s="181">
        <f>59032200-2622600-56409600</f>
        <v>0</v>
      </c>
      <c r="H83" s="181">
        <f>4300900-4300900</f>
        <v>0</v>
      </c>
      <c r="I83" s="181"/>
      <c r="J83" s="181">
        <f t="shared" si="18"/>
        <v>0</v>
      </c>
      <c r="K83" s="181"/>
      <c r="L83" s="181">
        <f>88200-88200</f>
        <v>0</v>
      </c>
      <c r="M83" s="181"/>
      <c r="N83" s="181">
        <f>9000-9000</f>
        <v>0</v>
      </c>
      <c r="O83" s="181"/>
      <c r="P83" s="181">
        <f>+E83+J83</f>
        <v>0</v>
      </c>
      <c r="Q83" s="670">
        <f t="shared" si="5"/>
        <v>0</v>
      </c>
      <c r="S83" s="298"/>
      <c r="T83" s="300"/>
      <c r="U83" s="46"/>
      <c r="V83" s="46"/>
    </row>
    <row r="84" spans="1:44" ht="105" hidden="1" customHeight="1">
      <c r="A84" s="129" t="s">
        <v>167</v>
      </c>
      <c r="B84" s="129" t="s">
        <v>168</v>
      </c>
      <c r="C84" s="129" t="s">
        <v>580</v>
      </c>
      <c r="D84" s="215" t="s">
        <v>913</v>
      </c>
      <c r="E84" s="181">
        <f>+F84+I84</f>
        <v>0</v>
      </c>
      <c r="F84" s="181">
        <f>83704400-589200-83115200</f>
        <v>0</v>
      </c>
      <c r="G84" s="181">
        <f>59032200-2622600-56409600</f>
        <v>0</v>
      </c>
      <c r="H84" s="181">
        <f>4300900-4300900</f>
        <v>0</v>
      </c>
      <c r="I84" s="181"/>
      <c r="J84" s="181">
        <f t="shared" si="18"/>
        <v>0</v>
      </c>
      <c r="K84" s="181"/>
      <c r="L84" s="181">
        <f>88200-88200</f>
        <v>0</v>
      </c>
      <c r="M84" s="181"/>
      <c r="N84" s="181">
        <f>9000-9000</f>
        <v>0</v>
      </c>
      <c r="O84" s="181"/>
      <c r="P84" s="181">
        <f>+E84+J84</f>
        <v>0</v>
      </c>
      <c r="Q84" s="670">
        <f t="shared" si="5"/>
        <v>0</v>
      </c>
      <c r="S84" s="298"/>
      <c r="T84" s="300"/>
      <c r="U84" s="46"/>
      <c r="V84" s="46"/>
    </row>
    <row r="85" spans="1:44" ht="73.150000000000006" hidden="1" customHeight="1">
      <c r="A85" s="129" t="s">
        <v>916</v>
      </c>
      <c r="B85" s="129" t="s">
        <v>588</v>
      </c>
      <c r="C85" s="129" t="s">
        <v>1158</v>
      </c>
      <c r="D85" s="215" t="s">
        <v>966</v>
      </c>
      <c r="E85" s="181">
        <f t="shared" si="14"/>
        <v>0</v>
      </c>
      <c r="F85" s="181">
        <f>50926500+388500-51315000</f>
        <v>0</v>
      </c>
      <c r="G85" s="181">
        <f>35037000-1448200-33588800</f>
        <v>0</v>
      </c>
      <c r="H85" s="181">
        <f>2151800-2151800</f>
        <v>0</v>
      </c>
      <c r="I85" s="181"/>
      <c r="J85" s="181">
        <f t="shared" si="18"/>
        <v>0</v>
      </c>
      <c r="K85" s="181"/>
      <c r="L85" s="181">
        <f>69100-69100</f>
        <v>0</v>
      </c>
      <c r="M85" s="181"/>
      <c r="N85" s="181">
        <f>1800-1800</f>
        <v>0</v>
      </c>
      <c r="O85" s="181"/>
      <c r="P85" s="181">
        <f t="shared" si="13"/>
        <v>0</v>
      </c>
      <c r="Q85" s="670">
        <f t="shared" si="5"/>
        <v>0</v>
      </c>
      <c r="R85" s="25"/>
      <c r="S85" s="296"/>
      <c r="T85" s="46"/>
      <c r="U85" s="46"/>
      <c r="V85" s="46"/>
    </row>
    <row r="86" spans="1:44" ht="76.900000000000006" hidden="1" customHeight="1">
      <c r="A86" s="195" t="s">
        <v>909</v>
      </c>
      <c r="B86" s="196">
        <v>1060</v>
      </c>
      <c r="C86" s="195" t="s">
        <v>1068</v>
      </c>
      <c r="D86" s="218" t="s">
        <v>778</v>
      </c>
      <c r="E86" s="105">
        <f t="shared" si="14"/>
        <v>0</v>
      </c>
      <c r="F86" s="105"/>
      <c r="G86" s="105"/>
      <c r="H86" s="105"/>
      <c r="I86" s="105"/>
      <c r="J86" s="105">
        <f t="shared" si="18"/>
        <v>0</v>
      </c>
      <c r="K86" s="105"/>
      <c r="L86" s="105"/>
      <c r="M86" s="105"/>
      <c r="N86" s="105"/>
      <c r="O86" s="105"/>
      <c r="P86" s="105">
        <f t="shared" si="13"/>
        <v>0</v>
      </c>
      <c r="Q86" s="670">
        <f t="shared" si="5"/>
        <v>0</v>
      </c>
      <c r="R86" s="25"/>
      <c r="S86" s="296"/>
      <c r="T86" s="46"/>
      <c r="U86" s="46"/>
      <c r="V86" s="46"/>
    </row>
    <row r="87" spans="1:44" ht="104.25" hidden="1" customHeight="1">
      <c r="A87" s="129" t="s">
        <v>910</v>
      </c>
      <c r="B87" s="129" t="s">
        <v>605</v>
      </c>
      <c r="C87" s="129" t="s">
        <v>968</v>
      </c>
      <c r="D87" s="309" t="s">
        <v>234</v>
      </c>
      <c r="E87" s="181">
        <f t="shared" si="14"/>
        <v>0</v>
      </c>
      <c r="F87" s="181"/>
      <c r="G87" s="181"/>
      <c r="H87" s="181"/>
      <c r="I87" s="181"/>
      <c r="J87" s="181">
        <f t="shared" si="18"/>
        <v>0</v>
      </c>
      <c r="K87" s="181"/>
      <c r="L87" s="181"/>
      <c r="M87" s="181"/>
      <c r="N87" s="181"/>
      <c r="O87" s="181"/>
      <c r="P87" s="181">
        <f t="shared" si="13"/>
        <v>0</v>
      </c>
      <c r="Q87" s="672">
        <f t="shared" si="5"/>
        <v>0</v>
      </c>
      <c r="R87" s="677"/>
      <c r="S87" s="673"/>
      <c r="T87" s="674"/>
      <c r="U87" s="675"/>
      <c r="V87" s="675"/>
      <c r="W87" s="307"/>
      <c r="X87" s="307"/>
      <c r="Y87" s="307"/>
      <c r="Z87" s="307"/>
      <c r="AA87" s="307"/>
      <c r="AB87" s="307"/>
      <c r="AC87" s="307"/>
      <c r="AD87" s="307"/>
      <c r="AE87" s="307"/>
      <c r="AF87" s="307"/>
      <c r="AG87" s="307"/>
      <c r="AH87" s="307"/>
      <c r="AI87" s="307"/>
      <c r="AJ87" s="307"/>
      <c r="AK87" s="307"/>
      <c r="AL87" s="307"/>
      <c r="AM87" s="307"/>
      <c r="AN87" s="307"/>
    </row>
    <row r="88" spans="1:44" ht="40.5" hidden="1">
      <c r="A88" s="124"/>
      <c r="B88" s="124"/>
      <c r="C88" s="128"/>
      <c r="D88" s="248" t="s">
        <v>233</v>
      </c>
      <c r="E88" s="111">
        <f t="shared" si="14"/>
        <v>0</v>
      </c>
      <c r="F88" s="111"/>
      <c r="G88" s="111"/>
      <c r="H88" s="111"/>
      <c r="I88" s="111"/>
      <c r="J88" s="201"/>
      <c r="K88" s="111"/>
      <c r="L88" s="111"/>
      <c r="M88" s="111"/>
      <c r="N88" s="111"/>
      <c r="O88" s="111"/>
      <c r="P88" s="111">
        <f t="shared" si="13"/>
        <v>0</v>
      </c>
      <c r="Q88" s="670">
        <f t="shared" si="5"/>
        <v>0</v>
      </c>
      <c r="R88" s="25"/>
      <c r="S88" s="296"/>
      <c r="T88" s="46"/>
      <c r="U88" s="46"/>
      <c r="V88" s="46"/>
    </row>
    <row r="89" spans="1:44" ht="83.25" hidden="1" customHeight="1">
      <c r="A89" s="129" t="s">
        <v>911</v>
      </c>
      <c r="B89" s="129" t="s">
        <v>502</v>
      </c>
      <c r="C89" s="129" t="s">
        <v>1159</v>
      </c>
      <c r="D89" s="215" t="s">
        <v>248</v>
      </c>
      <c r="E89" s="181">
        <f t="shared" si="14"/>
        <v>0</v>
      </c>
      <c r="F89" s="181"/>
      <c r="G89" s="181"/>
      <c r="H89" s="181"/>
      <c r="I89" s="181"/>
      <c r="J89" s="181">
        <f t="shared" ref="J89:J104" si="19">+L89+O89</f>
        <v>0</v>
      </c>
      <c r="K89" s="181"/>
      <c r="L89" s="181"/>
      <c r="M89" s="181"/>
      <c r="N89" s="181"/>
      <c r="O89" s="181">
        <f>10000000-10000000</f>
        <v>0</v>
      </c>
      <c r="P89" s="181">
        <f t="shared" si="13"/>
        <v>0</v>
      </c>
      <c r="Q89" s="670">
        <f t="shared" si="5"/>
        <v>0</v>
      </c>
      <c r="S89" s="298"/>
      <c r="T89" s="300"/>
      <c r="U89" s="46"/>
      <c r="V89" s="46"/>
    </row>
    <row r="90" spans="1:44" ht="79.5" hidden="1" customHeight="1">
      <c r="A90" s="129" t="s">
        <v>242</v>
      </c>
      <c r="B90" s="129" t="s">
        <v>905</v>
      </c>
      <c r="C90" s="129" t="s">
        <v>906</v>
      </c>
      <c r="D90" s="196" t="s">
        <v>1417</v>
      </c>
      <c r="E90" s="104">
        <f t="shared" si="14"/>
        <v>0</v>
      </c>
      <c r="F90" s="104"/>
      <c r="G90" s="104"/>
      <c r="H90" s="104"/>
      <c r="I90" s="104"/>
      <c r="J90" s="104">
        <f t="shared" si="19"/>
        <v>0</v>
      </c>
      <c r="K90" s="104"/>
      <c r="L90" s="104"/>
      <c r="M90" s="104"/>
      <c r="N90" s="104"/>
      <c r="O90" s="104"/>
      <c r="P90" s="104">
        <f t="shared" si="13"/>
        <v>0</v>
      </c>
      <c r="Q90" s="670">
        <f t="shared" si="5"/>
        <v>0</v>
      </c>
      <c r="R90" s="25"/>
      <c r="S90" s="296"/>
      <c r="T90" s="46"/>
      <c r="U90" s="46"/>
      <c r="V90" s="46"/>
    </row>
    <row r="91" spans="1:44" ht="75.75" hidden="1" customHeight="1">
      <c r="A91" s="129" t="s">
        <v>910</v>
      </c>
      <c r="B91" s="129" t="s">
        <v>605</v>
      </c>
      <c r="C91" s="129" t="s">
        <v>1160</v>
      </c>
      <c r="D91" s="309" t="s">
        <v>234</v>
      </c>
      <c r="E91" s="181">
        <f t="shared" si="14"/>
        <v>0</v>
      </c>
      <c r="F91" s="181"/>
      <c r="G91" s="181"/>
      <c r="H91" s="181"/>
      <c r="I91" s="181"/>
      <c r="J91" s="181">
        <f t="shared" si="19"/>
        <v>0</v>
      </c>
      <c r="K91" s="181"/>
      <c r="L91" s="181"/>
      <c r="M91" s="181"/>
      <c r="N91" s="181"/>
      <c r="O91" s="181"/>
      <c r="P91" s="181">
        <f t="shared" si="13"/>
        <v>0</v>
      </c>
      <c r="Q91" s="670">
        <f t="shared" si="5"/>
        <v>0</v>
      </c>
      <c r="S91" s="298"/>
      <c r="T91" s="300"/>
      <c r="U91" s="46"/>
      <c r="V91" s="46"/>
    </row>
    <row r="92" spans="1:44" ht="28" hidden="1">
      <c r="A92" s="124"/>
      <c r="B92" s="124"/>
      <c r="C92" s="123"/>
      <c r="D92" s="210" t="s">
        <v>90</v>
      </c>
      <c r="E92" s="104">
        <f t="shared" si="14"/>
        <v>0</v>
      </c>
      <c r="F92" s="104"/>
      <c r="G92" s="104"/>
      <c r="H92" s="104"/>
      <c r="I92" s="104"/>
      <c r="J92" s="104">
        <f t="shared" si="19"/>
        <v>0</v>
      </c>
      <c r="K92" s="104"/>
      <c r="L92" s="104"/>
      <c r="M92" s="104"/>
      <c r="N92" s="104"/>
      <c r="O92" s="104"/>
      <c r="P92" s="104">
        <f t="shared" si="13"/>
        <v>0</v>
      </c>
      <c r="Q92" s="670">
        <f t="shared" si="5"/>
        <v>0</v>
      </c>
      <c r="R92" s="25"/>
      <c r="S92" s="298">
        <v>134059300</v>
      </c>
      <c r="T92" s="46"/>
      <c r="U92" s="46"/>
      <c r="V92" s="46"/>
    </row>
    <row r="93" spans="1:44" ht="112.5" hidden="1" customHeight="1">
      <c r="A93" s="129" t="s">
        <v>310</v>
      </c>
      <c r="B93" s="129" t="s">
        <v>304</v>
      </c>
      <c r="C93" s="129" t="s">
        <v>308</v>
      </c>
      <c r="D93" s="310" t="s">
        <v>65</v>
      </c>
      <c r="E93" s="181">
        <f>+F93+I93</f>
        <v>0</v>
      </c>
      <c r="F93" s="181"/>
      <c r="G93" s="181"/>
      <c r="H93" s="181"/>
      <c r="I93" s="181"/>
      <c r="J93" s="181">
        <f t="shared" si="19"/>
        <v>0</v>
      </c>
      <c r="K93" s="181"/>
      <c r="L93" s="181"/>
      <c r="M93" s="181"/>
      <c r="N93" s="181"/>
      <c r="O93" s="181"/>
      <c r="P93" s="181">
        <f>+E93+J93</f>
        <v>0</v>
      </c>
      <c r="Q93" s="672">
        <f t="shared" si="5"/>
        <v>0</v>
      </c>
      <c r="R93" s="307"/>
      <c r="S93" s="673"/>
      <c r="T93" s="675"/>
      <c r="U93" s="675"/>
      <c r="V93" s="675"/>
      <c r="W93" s="307"/>
      <c r="X93" s="307"/>
      <c r="Y93" s="307"/>
      <c r="Z93" s="307"/>
      <c r="AA93" s="307"/>
      <c r="AB93" s="307"/>
      <c r="AC93" s="307"/>
      <c r="AD93" s="307"/>
      <c r="AE93" s="307"/>
      <c r="AF93" s="307"/>
      <c r="AG93" s="307"/>
      <c r="AH93" s="307"/>
      <c r="AI93" s="307"/>
      <c r="AJ93" s="307"/>
      <c r="AK93" s="307"/>
      <c r="AL93" s="307"/>
      <c r="AM93" s="307"/>
      <c r="AN93" s="307"/>
    </row>
    <row r="94" spans="1:44" ht="96" hidden="1" customHeight="1">
      <c r="A94" s="129" t="s">
        <v>311</v>
      </c>
      <c r="B94" s="129" t="s">
        <v>305</v>
      </c>
      <c r="C94" s="129" t="s">
        <v>308</v>
      </c>
      <c r="D94" s="310" t="s">
        <v>66</v>
      </c>
      <c r="E94" s="181">
        <f>+F94+I94</f>
        <v>0</v>
      </c>
      <c r="F94" s="181"/>
      <c r="G94" s="181"/>
      <c r="H94" s="181"/>
      <c r="I94" s="181"/>
      <c r="J94" s="181">
        <f t="shared" si="19"/>
        <v>0</v>
      </c>
      <c r="K94" s="181"/>
      <c r="L94" s="181"/>
      <c r="M94" s="181"/>
      <c r="N94" s="181"/>
      <c r="O94" s="181"/>
      <c r="P94" s="181">
        <f>+E94+J94</f>
        <v>0</v>
      </c>
      <c r="Q94" s="670">
        <f t="shared" si="5"/>
        <v>0</v>
      </c>
      <c r="R94" s="25"/>
      <c r="S94" s="298"/>
      <c r="T94" s="46"/>
      <c r="U94" s="46"/>
      <c r="V94" s="46"/>
    </row>
    <row r="95" spans="1:44" ht="78.75" hidden="1" customHeight="1">
      <c r="A95" s="129" t="s">
        <v>312</v>
      </c>
      <c r="B95" s="129" t="s">
        <v>306</v>
      </c>
      <c r="C95" s="123" t="s">
        <v>309</v>
      </c>
      <c r="D95" s="326" t="s">
        <v>5</v>
      </c>
      <c r="E95" s="181">
        <f>+F95+I95</f>
        <v>0</v>
      </c>
      <c r="F95" s="181"/>
      <c r="G95" s="181"/>
      <c r="H95" s="181"/>
      <c r="I95" s="181"/>
      <c r="J95" s="181">
        <f t="shared" si="19"/>
        <v>0</v>
      </c>
      <c r="K95" s="181"/>
      <c r="L95" s="181"/>
      <c r="M95" s="181"/>
      <c r="N95" s="181"/>
      <c r="O95" s="181"/>
      <c r="P95" s="181">
        <f>+E95+J95</f>
        <v>0</v>
      </c>
      <c r="Q95" s="672">
        <f t="shared" si="5"/>
        <v>0</v>
      </c>
      <c r="R95" s="307"/>
      <c r="S95" s="673"/>
      <c r="T95" s="675"/>
      <c r="U95" s="675"/>
      <c r="V95" s="675"/>
      <c r="W95" s="307"/>
      <c r="X95" s="307"/>
      <c r="Y95" s="307"/>
      <c r="Z95" s="307"/>
      <c r="AA95" s="307"/>
      <c r="AB95" s="307"/>
      <c r="AC95" s="307"/>
      <c r="AD95" s="307"/>
      <c r="AE95" s="307"/>
      <c r="AF95" s="307"/>
      <c r="AG95" s="307"/>
      <c r="AH95" s="307"/>
      <c r="AI95" s="307"/>
      <c r="AJ95" s="307"/>
      <c r="AK95" s="307"/>
      <c r="AL95" s="307"/>
      <c r="AM95" s="307"/>
      <c r="AN95" s="307"/>
    </row>
    <row r="96" spans="1:44" ht="63.75" hidden="1" customHeight="1">
      <c r="A96" s="129" t="s">
        <v>313</v>
      </c>
      <c r="B96" s="129" t="s">
        <v>307</v>
      </c>
      <c r="C96" s="123" t="s">
        <v>309</v>
      </c>
      <c r="D96" s="311" t="s">
        <v>422</v>
      </c>
      <c r="E96" s="181">
        <f>+F96+I96</f>
        <v>0</v>
      </c>
      <c r="F96" s="181"/>
      <c r="G96" s="181"/>
      <c r="H96" s="181"/>
      <c r="I96" s="181"/>
      <c r="J96" s="181">
        <f t="shared" si="19"/>
        <v>0</v>
      </c>
      <c r="K96" s="181"/>
      <c r="L96" s="181"/>
      <c r="M96" s="181"/>
      <c r="N96" s="181"/>
      <c r="O96" s="181"/>
      <c r="P96" s="181">
        <f>+E96+J96</f>
        <v>0</v>
      </c>
      <c r="Q96" s="670">
        <f t="shared" si="5"/>
        <v>0</v>
      </c>
      <c r="R96" s="25"/>
      <c r="S96" s="298"/>
      <c r="T96" s="46"/>
      <c r="U96" s="46"/>
      <c r="V96" s="46"/>
    </row>
    <row r="97" spans="1:66" ht="78" hidden="1" customHeight="1">
      <c r="A97" s="129" t="s">
        <v>912</v>
      </c>
      <c r="B97" s="129" t="s">
        <v>1069</v>
      </c>
      <c r="C97" s="129" t="s">
        <v>1161</v>
      </c>
      <c r="D97" s="310" t="s">
        <v>19</v>
      </c>
      <c r="E97" s="181">
        <f t="shared" si="14"/>
        <v>0</v>
      </c>
      <c r="F97" s="181"/>
      <c r="G97" s="181">
        <f>404196400-17086400-387110000</f>
        <v>0</v>
      </c>
      <c r="H97" s="181">
        <f>23528200-23528200</f>
        <v>0</v>
      </c>
      <c r="I97" s="181"/>
      <c r="J97" s="181">
        <f t="shared" si="19"/>
        <v>0</v>
      </c>
      <c r="K97" s="181">
        <f>2500000-2500000</f>
        <v>0</v>
      </c>
      <c r="L97" s="181"/>
      <c r="M97" s="181">
        <f>6691970-6691970</f>
        <v>0</v>
      </c>
      <c r="N97" s="181">
        <f>3473010-3473010</f>
        <v>0</v>
      </c>
      <c r="O97" s="181">
        <f>2500000-2500000</f>
        <v>0</v>
      </c>
      <c r="P97" s="181">
        <f t="shared" si="13"/>
        <v>0</v>
      </c>
      <c r="Q97" s="670">
        <f t="shared" si="5"/>
        <v>0</v>
      </c>
      <c r="S97" s="298"/>
      <c r="T97" s="300"/>
      <c r="U97" s="46"/>
      <c r="V97" s="46"/>
    </row>
    <row r="98" spans="1:66" ht="27" hidden="1">
      <c r="A98" s="118"/>
      <c r="B98" s="118" t="s">
        <v>894</v>
      </c>
      <c r="C98" s="118"/>
      <c r="D98" s="212" t="s">
        <v>447</v>
      </c>
      <c r="E98" s="105">
        <f t="shared" si="14"/>
        <v>0</v>
      </c>
      <c r="F98" s="105"/>
      <c r="G98" s="105"/>
      <c r="H98" s="105"/>
      <c r="I98" s="105"/>
      <c r="J98" s="111">
        <f t="shared" si="19"/>
        <v>0</v>
      </c>
      <c r="K98" s="105"/>
      <c r="L98" s="105"/>
      <c r="M98" s="105"/>
      <c r="N98" s="105"/>
      <c r="O98" s="105"/>
      <c r="P98" s="111">
        <f t="shared" si="13"/>
        <v>0</v>
      </c>
      <c r="Q98" s="670">
        <f t="shared" si="5"/>
        <v>0</v>
      </c>
      <c r="R98" s="25"/>
      <c r="S98" s="296"/>
      <c r="T98" s="46"/>
      <c r="U98" s="46"/>
      <c r="V98" s="46"/>
    </row>
    <row r="99" spans="1:66" ht="74.25" hidden="1" customHeight="1">
      <c r="A99" s="129" t="s">
        <v>903</v>
      </c>
      <c r="B99" s="129" t="s">
        <v>904</v>
      </c>
      <c r="C99" s="129" t="s">
        <v>440</v>
      </c>
      <c r="D99" s="210" t="s">
        <v>1029</v>
      </c>
      <c r="E99" s="104">
        <f>+F99+I99</f>
        <v>0</v>
      </c>
      <c r="F99" s="104"/>
      <c r="G99" s="104"/>
      <c r="H99" s="104"/>
      <c r="I99" s="104"/>
      <c r="J99" s="104">
        <f t="shared" si="19"/>
        <v>0</v>
      </c>
      <c r="K99" s="104"/>
      <c r="L99" s="104"/>
      <c r="M99" s="104"/>
      <c r="N99" s="104"/>
      <c r="O99" s="104"/>
      <c r="P99" s="104">
        <f>+E99+J99</f>
        <v>0</v>
      </c>
      <c r="Q99" s="670">
        <f t="shared" si="5"/>
        <v>0</v>
      </c>
      <c r="R99" s="25"/>
      <c r="S99" s="296"/>
      <c r="T99" s="46"/>
      <c r="U99" s="46"/>
      <c r="V99" s="46"/>
    </row>
    <row r="100" spans="1:66" ht="83.25" hidden="1" customHeight="1">
      <c r="A100" s="129" t="s">
        <v>849</v>
      </c>
      <c r="B100" s="129" t="s">
        <v>526</v>
      </c>
      <c r="C100" s="129" t="s">
        <v>967</v>
      </c>
      <c r="D100" s="215" t="s">
        <v>1047</v>
      </c>
      <c r="E100" s="181">
        <f t="shared" si="14"/>
        <v>0</v>
      </c>
      <c r="F100" s="181"/>
      <c r="G100" s="181"/>
      <c r="H100" s="181"/>
      <c r="I100" s="181"/>
      <c r="J100" s="181">
        <f t="shared" si="19"/>
        <v>0</v>
      </c>
      <c r="K100" s="181"/>
      <c r="L100" s="181"/>
      <c r="M100" s="181"/>
      <c r="N100" s="181"/>
      <c r="O100" s="181"/>
      <c r="P100" s="181">
        <f t="shared" si="13"/>
        <v>0</v>
      </c>
      <c r="Q100" s="672">
        <f t="shared" si="5"/>
        <v>0</v>
      </c>
      <c r="R100" s="677"/>
      <c r="S100" s="673"/>
      <c r="T100" s="674"/>
      <c r="U100" s="675"/>
      <c r="V100" s="675"/>
      <c r="W100" s="307"/>
      <c r="X100" s="307"/>
      <c r="Y100" s="307"/>
      <c r="Z100" s="307"/>
      <c r="AA100" s="307"/>
      <c r="AB100" s="307"/>
      <c r="AC100" s="307"/>
      <c r="AD100" s="307"/>
      <c r="AE100" s="307"/>
      <c r="AF100" s="307"/>
      <c r="AG100" s="307"/>
      <c r="AH100" s="307"/>
      <c r="AI100" s="307"/>
      <c r="AJ100" s="307"/>
      <c r="AK100" s="307"/>
      <c r="AL100" s="307"/>
      <c r="AM100" s="307"/>
      <c r="AN100" s="307"/>
    </row>
    <row r="101" spans="1:66" ht="28" hidden="1">
      <c r="A101" s="117" t="s">
        <v>850</v>
      </c>
      <c r="B101" s="117" t="s">
        <v>1031</v>
      </c>
      <c r="C101" s="117" t="s">
        <v>1030</v>
      </c>
      <c r="D101" s="214" t="s">
        <v>267</v>
      </c>
      <c r="E101" s="105">
        <f t="shared" si="14"/>
        <v>0</v>
      </c>
      <c r="F101" s="105"/>
      <c r="G101" s="105"/>
      <c r="H101" s="105"/>
      <c r="I101" s="105"/>
      <c r="J101" s="105">
        <f t="shared" si="19"/>
        <v>0</v>
      </c>
      <c r="K101" s="105"/>
      <c r="L101" s="105"/>
      <c r="M101" s="105"/>
      <c r="N101" s="105"/>
      <c r="O101" s="105"/>
      <c r="P101" s="105">
        <f t="shared" si="13"/>
        <v>0</v>
      </c>
      <c r="Q101" s="670">
        <f t="shared" si="5"/>
        <v>0</v>
      </c>
      <c r="R101" s="25"/>
      <c r="S101" s="296"/>
      <c r="T101" s="46"/>
      <c r="U101" s="46"/>
      <c r="V101" s="46"/>
      <c r="AS101" s="3"/>
      <c r="AT101" s="3"/>
      <c r="AU101" s="3"/>
      <c r="AV101" s="3"/>
      <c r="AW101" s="3"/>
      <c r="AX101" s="3"/>
      <c r="AY101" s="3"/>
      <c r="AZ101" s="3"/>
      <c r="BA101" s="3"/>
      <c r="BB101" s="3"/>
      <c r="BC101" s="3"/>
      <c r="BD101" s="3"/>
      <c r="BE101" s="3"/>
      <c r="BF101" s="3"/>
      <c r="BG101" s="3"/>
      <c r="BH101" s="3"/>
      <c r="BI101" s="3"/>
      <c r="BJ101" s="3"/>
      <c r="BK101" s="3"/>
      <c r="BL101" s="3"/>
      <c r="BM101" s="3"/>
      <c r="BN101" s="3"/>
    </row>
    <row r="102" spans="1:66" ht="72" hidden="1" customHeight="1">
      <c r="A102" s="193" t="s">
        <v>849</v>
      </c>
      <c r="B102" s="194" t="s">
        <v>526</v>
      </c>
      <c r="C102" s="129" t="s">
        <v>423</v>
      </c>
      <c r="D102" s="215" t="s">
        <v>49</v>
      </c>
      <c r="E102" s="181">
        <f t="shared" si="14"/>
        <v>0</v>
      </c>
      <c r="F102" s="181"/>
      <c r="G102" s="181"/>
      <c r="H102" s="181"/>
      <c r="I102" s="181"/>
      <c r="J102" s="181">
        <f t="shared" si="19"/>
        <v>0</v>
      </c>
      <c r="K102" s="181"/>
      <c r="L102" s="181"/>
      <c r="M102" s="181"/>
      <c r="N102" s="181"/>
      <c r="O102" s="181"/>
      <c r="P102" s="181">
        <f t="shared" si="13"/>
        <v>0</v>
      </c>
      <c r="Q102" s="670">
        <f t="shared" si="5"/>
        <v>0</v>
      </c>
      <c r="S102" s="298"/>
      <c r="T102" s="300"/>
      <c r="U102" s="46"/>
      <c r="V102" s="46"/>
    </row>
    <row r="103" spans="1:66" ht="55.9" hidden="1" customHeight="1">
      <c r="A103" s="193" t="s">
        <v>850</v>
      </c>
      <c r="B103" s="194" t="s">
        <v>1031</v>
      </c>
      <c r="C103" s="193" t="s">
        <v>424</v>
      </c>
      <c r="D103" s="1" t="s">
        <v>268</v>
      </c>
      <c r="E103" s="181">
        <f t="shared" si="14"/>
        <v>0</v>
      </c>
      <c r="F103" s="181"/>
      <c r="G103" s="181"/>
      <c r="H103" s="181"/>
      <c r="I103" s="181"/>
      <c r="J103" s="181">
        <f t="shared" si="19"/>
        <v>0</v>
      </c>
      <c r="K103" s="181"/>
      <c r="L103" s="181"/>
      <c r="M103" s="181"/>
      <c r="N103" s="181"/>
      <c r="O103" s="181"/>
      <c r="P103" s="181">
        <f t="shared" si="13"/>
        <v>0</v>
      </c>
      <c r="Q103" s="670">
        <f t="shared" si="5"/>
        <v>0</v>
      </c>
      <c r="S103" s="298"/>
      <c r="T103" s="300"/>
      <c r="U103" s="46"/>
      <c r="V103" s="46"/>
    </row>
    <row r="104" spans="1:66" ht="63" hidden="1" customHeight="1">
      <c r="A104" s="193" t="s">
        <v>425</v>
      </c>
      <c r="B104" s="194" t="s">
        <v>426</v>
      </c>
      <c r="C104" s="129" t="s">
        <v>424</v>
      </c>
      <c r="D104" s="1" t="s">
        <v>78</v>
      </c>
      <c r="E104" s="181">
        <f t="shared" si="14"/>
        <v>0</v>
      </c>
      <c r="F104" s="181"/>
      <c r="G104" s="181"/>
      <c r="H104" s="181"/>
      <c r="I104" s="181"/>
      <c r="J104" s="181">
        <f t="shared" si="19"/>
        <v>0</v>
      </c>
      <c r="K104" s="181"/>
      <c r="L104" s="181"/>
      <c r="M104" s="181"/>
      <c r="N104" s="181"/>
      <c r="O104" s="181"/>
      <c r="P104" s="181">
        <f t="shared" si="13"/>
        <v>0</v>
      </c>
      <c r="Q104" s="672">
        <f t="shared" si="5"/>
        <v>0</v>
      </c>
      <c r="R104" s="677"/>
      <c r="S104" s="673"/>
      <c r="T104" s="674"/>
      <c r="U104" s="675"/>
      <c r="V104" s="675"/>
      <c r="W104" s="307"/>
      <c r="X104" s="307"/>
      <c r="Y104" s="307"/>
      <c r="Z104" s="307"/>
      <c r="AA104" s="307"/>
      <c r="AB104" s="307"/>
      <c r="AC104" s="307"/>
      <c r="AD104" s="307"/>
      <c r="AE104" s="307"/>
      <c r="AF104" s="307"/>
      <c r="AG104" s="307"/>
      <c r="AH104" s="307"/>
      <c r="AI104" s="307"/>
      <c r="AJ104" s="307"/>
      <c r="AK104" s="307"/>
      <c r="AL104" s="307"/>
      <c r="AM104" s="307"/>
      <c r="AN104" s="307"/>
    </row>
    <row r="105" spans="1:66" ht="42" hidden="1">
      <c r="A105" s="195" t="s">
        <v>809</v>
      </c>
      <c r="B105" s="122" t="s">
        <v>908</v>
      </c>
      <c r="C105" s="195" t="s">
        <v>59</v>
      </c>
      <c r="D105" s="196" t="s">
        <v>480</v>
      </c>
      <c r="E105" s="104">
        <f t="shared" si="14"/>
        <v>0</v>
      </c>
      <c r="F105" s="104"/>
      <c r="G105" s="104">
        <f>246200-246200</f>
        <v>0</v>
      </c>
      <c r="H105" s="104">
        <f>32100-32100</f>
        <v>0</v>
      </c>
      <c r="I105" s="104"/>
      <c r="J105" s="104">
        <f t="shared" ref="J105:J112" si="20">+L105+O105</f>
        <v>0</v>
      </c>
      <c r="K105" s="104"/>
      <c r="L105" s="104"/>
      <c r="M105" s="104"/>
      <c r="N105" s="104"/>
      <c r="O105" s="104"/>
      <c r="P105" s="104">
        <f t="shared" ref="P105:P113" si="21">+E105+J105</f>
        <v>0</v>
      </c>
      <c r="Q105" s="670">
        <f t="shared" ref="Q105:Q155" si="22">+P105</f>
        <v>0</v>
      </c>
      <c r="R105" s="25"/>
      <c r="S105" s="296"/>
      <c r="T105" s="46"/>
      <c r="U105" s="46"/>
      <c r="V105" s="46"/>
    </row>
    <row r="106" spans="1:66" ht="42" hidden="1">
      <c r="A106" s="195" t="s">
        <v>810</v>
      </c>
      <c r="B106" s="122" t="s">
        <v>675</v>
      </c>
      <c r="C106" s="195" t="s">
        <v>999</v>
      </c>
      <c r="D106" s="196" t="s">
        <v>358</v>
      </c>
      <c r="E106" s="104">
        <f t="shared" si="14"/>
        <v>0</v>
      </c>
      <c r="F106" s="104"/>
      <c r="G106" s="104"/>
      <c r="H106" s="104"/>
      <c r="I106" s="104"/>
      <c r="J106" s="104">
        <f t="shared" si="20"/>
        <v>0</v>
      </c>
      <c r="K106" s="104"/>
      <c r="L106" s="104"/>
      <c r="M106" s="104"/>
      <c r="N106" s="104"/>
      <c r="O106" s="104"/>
      <c r="P106" s="104">
        <f t="shared" si="21"/>
        <v>0</v>
      </c>
      <c r="Q106" s="670">
        <f t="shared" si="22"/>
        <v>0</v>
      </c>
      <c r="R106" s="25"/>
      <c r="S106" s="296"/>
      <c r="T106" s="46"/>
      <c r="U106" s="46"/>
      <c r="V106" s="46"/>
    </row>
    <row r="107" spans="1:66" ht="28" hidden="1">
      <c r="A107" s="195" t="s">
        <v>811</v>
      </c>
      <c r="B107" s="122" t="s">
        <v>1048</v>
      </c>
      <c r="C107" s="195" t="s">
        <v>1369</v>
      </c>
      <c r="D107" s="196" t="s">
        <v>184</v>
      </c>
      <c r="E107" s="104">
        <f t="shared" si="14"/>
        <v>0</v>
      </c>
      <c r="F107" s="104"/>
      <c r="G107" s="104"/>
      <c r="H107" s="104"/>
      <c r="I107" s="104"/>
      <c r="J107" s="104">
        <f t="shared" si="20"/>
        <v>0</v>
      </c>
      <c r="K107" s="104"/>
      <c r="L107" s="104"/>
      <c r="M107" s="104"/>
      <c r="N107" s="104"/>
      <c r="O107" s="104"/>
      <c r="P107" s="104">
        <f t="shared" si="21"/>
        <v>0</v>
      </c>
      <c r="Q107" s="670">
        <f t="shared" si="22"/>
        <v>0</v>
      </c>
      <c r="R107" s="25"/>
      <c r="S107" s="296"/>
      <c r="T107" s="46"/>
      <c r="U107" s="46"/>
      <c r="V107" s="46"/>
    </row>
    <row r="108" spans="1:66" ht="84" hidden="1">
      <c r="A108" s="123" t="s">
        <v>813</v>
      </c>
      <c r="B108" s="123" t="s">
        <v>185</v>
      </c>
      <c r="C108" s="123" t="s">
        <v>1000</v>
      </c>
      <c r="D108" s="210" t="s">
        <v>323</v>
      </c>
      <c r="E108" s="104">
        <f>+F108+I108</f>
        <v>0</v>
      </c>
      <c r="F108" s="104"/>
      <c r="G108" s="104"/>
      <c r="H108" s="104"/>
      <c r="I108" s="104"/>
      <c r="J108" s="104">
        <f t="shared" si="20"/>
        <v>0</v>
      </c>
      <c r="K108" s="104"/>
      <c r="L108" s="104"/>
      <c r="M108" s="104"/>
      <c r="N108" s="104"/>
      <c r="O108" s="104"/>
      <c r="P108" s="104">
        <f>+E108+J108</f>
        <v>0</v>
      </c>
      <c r="Q108" s="670">
        <f t="shared" si="22"/>
        <v>0</v>
      </c>
      <c r="R108" s="25"/>
      <c r="S108" s="296"/>
      <c r="T108" s="46"/>
      <c r="U108" s="46"/>
      <c r="V108" s="46"/>
    </row>
    <row r="109" spans="1:66" ht="23.5" hidden="1" customHeight="1">
      <c r="A109" s="123" t="s">
        <v>812</v>
      </c>
      <c r="B109" s="123" t="s">
        <v>444</v>
      </c>
      <c r="C109" s="123" t="s">
        <v>1368</v>
      </c>
      <c r="D109" s="210" t="s">
        <v>834</v>
      </c>
      <c r="E109" s="104">
        <f t="shared" si="14"/>
        <v>0</v>
      </c>
      <c r="F109" s="104"/>
      <c r="G109" s="104"/>
      <c r="H109" s="104"/>
      <c r="I109" s="104"/>
      <c r="J109" s="104">
        <f t="shared" si="20"/>
        <v>0</v>
      </c>
      <c r="K109" s="104">
        <f>17100-17100</f>
        <v>0</v>
      </c>
      <c r="L109" s="104">
        <f>17100-17100</f>
        <v>0</v>
      </c>
      <c r="M109" s="104">
        <v>0</v>
      </c>
      <c r="N109" s="104">
        <v>0</v>
      </c>
      <c r="O109" s="104">
        <f>3000-3000</f>
        <v>0</v>
      </c>
      <c r="P109" s="104">
        <f t="shared" si="21"/>
        <v>0</v>
      </c>
      <c r="Q109" s="670">
        <f t="shared" si="22"/>
        <v>0</v>
      </c>
      <c r="R109" s="25"/>
      <c r="S109" s="298">
        <v>48600000</v>
      </c>
      <c r="T109" s="46"/>
      <c r="U109" s="46"/>
      <c r="V109" s="46"/>
    </row>
    <row r="110" spans="1:66" ht="48" hidden="1" customHeight="1">
      <c r="A110" s="129" t="s">
        <v>814</v>
      </c>
      <c r="B110" s="129" t="s">
        <v>27</v>
      </c>
      <c r="C110" s="129" t="s">
        <v>1173</v>
      </c>
      <c r="D110" s="215" t="s">
        <v>407</v>
      </c>
      <c r="E110" s="181">
        <f t="shared" si="14"/>
        <v>0</v>
      </c>
      <c r="F110" s="181"/>
      <c r="G110" s="181"/>
      <c r="H110" s="181"/>
      <c r="I110" s="181"/>
      <c r="J110" s="181">
        <f t="shared" si="20"/>
        <v>0</v>
      </c>
      <c r="K110" s="181"/>
      <c r="L110" s="181"/>
      <c r="M110" s="181"/>
      <c r="N110" s="181"/>
      <c r="O110" s="181"/>
      <c r="P110" s="181">
        <f t="shared" si="21"/>
        <v>0</v>
      </c>
      <c r="Q110" s="672">
        <f t="shared" si="22"/>
        <v>0</v>
      </c>
      <c r="S110" s="298"/>
      <c r="T110" s="300"/>
      <c r="U110" s="46"/>
      <c r="V110" s="46"/>
    </row>
    <row r="111" spans="1:66" ht="42" hidden="1">
      <c r="A111" s="123" t="s">
        <v>815</v>
      </c>
      <c r="B111" s="123" t="s">
        <v>145</v>
      </c>
      <c r="C111" s="123" t="s">
        <v>704</v>
      </c>
      <c r="D111" s="210" t="s">
        <v>1365</v>
      </c>
      <c r="E111" s="104">
        <f t="shared" si="14"/>
        <v>0</v>
      </c>
      <c r="F111" s="104"/>
      <c r="G111" s="104"/>
      <c r="H111" s="104"/>
      <c r="I111" s="104"/>
      <c r="J111" s="104">
        <f t="shared" si="20"/>
        <v>0</v>
      </c>
      <c r="K111" s="104"/>
      <c r="L111" s="104"/>
      <c r="M111" s="104"/>
      <c r="N111" s="104"/>
      <c r="O111" s="104"/>
      <c r="P111" s="104">
        <f t="shared" si="21"/>
        <v>0</v>
      </c>
      <c r="Q111" s="670">
        <f t="shared" si="22"/>
        <v>0</v>
      </c>
      <c r="R111" s="25"/>
      <c r="S111" s="298">
        <v>750000</v>
      </c>
      <c r="T111" s="46"/>
      <c r="U111" s="46"/>
      <c r="V111" s="46"/>
    </row>
    <row r="112" spans="1:66" ht="42" hidden="1">
      <c r="A112" s="117" t="s">
        <v>816</v>
      </c>
      <c r="B112" s="117" t="s">
        <v>35</v>
      </c>
      <c r="C112" s="117" t="s">
        <v>707</v>
      </c>
      <c r="D112" s="214" t="s">
        <v>1042</v>
      </c>
      <c r="E112" s="133">
        <f t="shared" si="14"/>
        <v>0</v>
      </c>
      <c r="F112" s="133"/>
      <c r="G112" s="133"/>
      <c r="H112" s="133"/>
      <c r="I112" s="133"/>
      <c r="J112" s="133">
        <f t="shared" si="20"/>
        <v>0</v>
      </c>
      <c r="K112" s="133"/>
      <c r="L112" s="133"/>
      <c r="M112" s="133"/>
      <c r="N112" s="133"/>
      <c r="O112" s="133"/>
      <c r="P112" s="133">
        <f t="shared" si="21"/>
        <v>0</v>
      </c>
      <c r="Q112" s="670">
        <f t="shared" si="22"/>
        <v>0</v>
      </c>
      <c r="R112" s="25"/>
      <c r="S112" s="296"/>
      <c r="T112" s="46"/>
      <c r="U112" s="46"/>
      <c r="V112" s="46"/>
    </row>
    <row r="113" spans="1:66" ht="56" outlineLevel="1">
      <c r="A113" s="123" t="s">
        <v>1187</v>
      </c>
      <c r="B113" s="123" t="s">
        <v>1188</v>
      </c>
      <c r="C113" s="123" t="s">
        <v>531</v>
      </c>
      <c r="D113" s="220" t="s">
        <v>1189</v>
      </c>
      <c r="E113" s="105">
        <f t="shared" si="14"/>
        <v>0</v>
      </c>
      <c r="F113" s="105"/>
      <c r="G113" s="105"/>
      <c r="H113" s="105"/>
      <c r="I113" s="105"/>
      <c r="J113" s="180">
        <f>L113+O113</f>
        <v>163764800</v>
      </c>
      <c r="K113" s="105"/>
      <c r="L113" s="105">
        <v>9397700</v>
      </c>
      <c r="M113" s="105"/>
      <c r="N113" s="105"/>
      <c r="O113" s="180">
        <v>154367100</v>
      </c>
      <c r="P113" s="105">
        <f t="shared" si="21"/>
        <v>163764800</v>
      </c>
      <c r="Q113" s="670">
        <f t="shared" si="22"/>
        <v>163764800</v>
      </c>
      <c r="R113" s="3"/>
      <c r="S113" s="298">
        <v>35638200</v>
      </c>
      <c r="T113" s="5"/>
      <c r="U113" s="5"/>
      <c r="V113" s="5"/>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row>
    <row r="114" spans="1:66" ht="75" hidden="1" customHeight="1">
      <c r="A114" s="129" t="s">
        <v>430</v>
      </c>
      <c r="B114" s="129" t="s">
        <v>306</v>
      </c>
      <c r="C114" s="129" t="s">
        <v>429</v>
      </c>
      <c r="D114" s="311" t="s">
        <v>5</v>
      </c>
      <c r="E114" s="181">
        <f t="shared" si="14"/>
        <v>0</v>
      </c>
      <c r="F114" s="181"/>
      <c r="G114" s="181"/>
      <c r="H114" s="181"/>
      <c r="I114" s="181"/>
      <c r="J114" s="181">
        <f t="shared" ref="J114:J151" si="23">+L114+O114</f>
        <v>0</v>
      </c>
      <c r="K114" s="181"/>
      <c r="L114" s="181"/>
      <c r="M114" s="181"/>
      <c r="N114" s="181"/>
      <c r="O114" s="181"/>
      <c r="P114" s="181">
        <f t="shared" ref="P114:P124" si="24">+E114+J114</f>
        <v>0</v>
      </c>
      <c r="Q114" s="672">
        <f t="shared" si="22"/>
        <v>0</v>
      </c>
      <c r="S114" s="298"/>
      <c r="T114" s="300"/>
      <c r="U114" s="46"/>
      <c r="V114" s="46"/>
    </row>
    <row r="115" spans="1:66" ht="75" hidden="1" customHeight="1">
      <c r="A115" s="129" t="s">
        <v>431</v>
      </c>
      <c r="B115" s="129" t="s">
        <v>307</v>
      </c>
      <c r="C115" s="129" t="s">
        <v>429</v>
      </c>
      <c r="D115" s="311" t="s">
        <v>422</v>
      </c>
      <c r="E115" s="181">
        <f>+F115+I115</f>
        <v>0</v>
      </c>
      <c r="F115" s="181"/>
      <c r="G115" s="181"/>
      <c r="H115" s="181"/>
      <c r="I115" s="181"/>
      <c r="J115" s="181">
        <f>+L115+O115</f>
        <v>0</v>
      </c>
      <c r="K115" s="181"/>
      <c r="L115" s="181"/>
      <c r="M115" s="181"/>
      <c r="N115" s="181"/>
      <c r="O115" s="181"/>
      <c r="P115" s="181">
        <f>+E115+J115</f>
        <v>0</v>
      </c>
      <c r="Q115" s="670">
        <f t="shared" si="22"/>
        <v>0</v>
      </c>
      <c r="S115" s="298"/>
      <c r="T115" s="300"/>
      <c r="U115" s="46"/>
      <c r="V115" s="46"/>
    </row>
    <row r="116" spans="1:66" ht="62.25" hidden="1" customHeight="1">
      <c r="A116" s="129" t="s">
        <v>427</v>
      </c>
      <c r="B116" s="119" t="s">
        <v>1069</v>
      </c>
      <c r="C116" s="119" t="s">
        <v>428</v>
      </c>
      <c r="D116" s="268" t="s">
        <v>267</v>
      </c>
      <c r="E116" s="181">
        <f>+F116+I116</f>
        <v>0</v>
      </c>
      <c r="F116" s="181"/>
      <c r="G116" s="181"/>
      <c r="H116" s="181"/>
      <c r="I116" s="181"/>
      <c r="J116" s="181">
        <f>+L116+O116</f>
        <v>0</v>
      </c>
      <c r="K116" s="181"/>
      <c r="L116" s="181"/>
      <c r="M116" s="181"/>
      <c r="N116" s="181"/>
      <c r="O116" s="181"/>
      <c r="P116" s="181">
        <f>+E116+J116</f>
        <v>0</v>
      </c>
      <c r="Q116" s="672">
        <f t="shared" si="22"/>
        <v>0</v>
      </c>
      <c r="S116" s="298"/>
      <c r="T116" s="300"/>
      <c r="U116" s="46"/>
      <c r="V116" s="46"/>
    </row>
    <row r="117" spans="1:66" ht="66" hidden="1" customHeight="1">
      <c r="A117" s="129" t="s">
        <v>1185</v>
      </c>
      <c r="B117" s="129" t="s">
        <v>526</v>
      </c>
      <c r="C117" s="129" t="s">
        <v>423</v>
      </c>
      <c r="D117" s="215" t="s">
        <v>1047</v>
      </c>
      <c r="E117" s="181">
        <f t="shared" si="14"/>
        <v>0</v>
      </c>
      <c r="F117" s="181"/>
      <c r="G117" s="181"/>
      <c r="H117" s="181"/>
      <c r="I117" s="181"/>
      <c r="J117" s="181">
        <f t="shared" si="23"/>
        <v>0</v>
      </c>
      <c r="K117" s="181"/>
      <c r="L117" s="181"/>
      <c r="M117" s="181"/>
      <c r="N117" s="181"/>
      <c r="O117" s="181"/>
      <c r="P117" s="181">
        <f t="shared" si="24"/>
        <v>0</v>
      </c>
      <c r="Q117" s="672">
        <f t="shared" si="22"/>
        <v>0</v>
      </c>
      <c r="S117" s="298"/>
      <c r="T117" s="300"/>
      <c r="U117" s="46"/>
      <c r="V117" s="46"/>
    </row>
    <row r="118" spans="1:66" ht="66" hidden="1" customHeight="1">
      <c r="A118" s="129" t="s">
        <v>412</v>
      </c>
      <c r="B118" s="129" t="s">
        <v>413</v>
      </c>
      <c r="C118" s="129" t="s">
        <v>414</v>
      </c>
      <c r="D118" s="210" t="s">
        <v>723</v>
      </c>
      <c r="E118" s="104">
        <f t="shared" si="14"/>
        <v>0</v>
      </c>
      <c r="F118" s="104"/>
      <c r="G118" s="104"/>
      <c r="H118" s="104"/>
      <c r="I118" s="104"/>
      <c r="J118" s="104">
        <f t="shared" si="23"/>
        <v>0</v>
      </c>
      <c r="K118" s="104"/>
      <c r="L118" s="104"/>
      <c r="M118" s="104"/>
      <c r="N118" s="104"/>
      <c r="O118" s="104"/>
      <c r="P118" s="104">
        <f>+E118+J118</f>
        <v>0</v>
      </c>
      <c r="Q118" s="670">
        <f t="shared" si="22"/>
        <v>0</v>
      </c>
      <c r="R118" s="25"/>
      <c r="S118" s="296"/>
      <c r="T118" s="46"/>
      <c r="U118" s="46"/>
      <c r="V118" s="46"/>
    </row>
    <row r="119" spans="1:66" ht="46.9" hidden="1" customHeight="1">
      <c r="A119" s="129" t="s">
        <v>1364</v>
      </c>
      <c r="B119" s="129" t="s">
        <v>592</v>
      </c>
      <c r="C119" s="129" t="s">
        <v>591</v>
      </c>
      <c r="D119" s="215" t="s">
        <v>593</v>
      </c>
      <c r="E119" s="181">
        <f t="shared" si="14"/>
        <v>0</v>
      </c>
      <c r="F119" s="181"/>
      <c r="G119" s="181"/>
      <c r="H119" s="181"/>
      <c r="I119" s="181"/>
      <c r="J119" s="181">
        <f t="shared" si="23"/>
        <v>0</v>
      </c>
      <c r="K119" s="181"/>
      <c r="L119" s="181"/>
      <c r="M119" s="181"/>
      <c r="N119" s="181"/>
      <c r="O119" s="181"/>
      <c r="P119" s="181">
        <f t="shared" si="24"/>
        <v>0</v>
      </c>
      <c r="Q119" s="672">
        <f t="shared" si="22"/>
        <v>0</v>
      </c>
      <c r="S119" s="298"/>
      <c r="T119" s="300"/>
      <c r="U119" s="46"/>
      <c r="V119" s="46"/>
    </row>
    <row r="120" spans="1:66" ht="39" hidden="1">
      <c r="A120" s="124"/>
      <c r="B120" s="124"/>
      <c r="C120" s="130"/>
      <c r="D120" s="219" t="s">
        <v>774</v>
      </c>
      <c r="E120" s="133">
        <f t="shared" si="14"/>
        <v>0</v>
      </c>
      <c r="F120" s="133"/>
      <c r="G120" s="133"/>
      <c r="H120" s="133"/>
      <c r="I120" s="133"/>
      <c r="J120" s="133"/>
      <c r="K120" s="133"/>
      <c r="L120" s="133"/>
      <c r="M120" s="133"/>
      <c r="N120" s="133"/>
      <c r="O120" s="133"/>
      <c r="P120" s="133">
        <f t="shared" si="24"/>
        <v>0</v>
      </c>
      <c r="Q120" s="670">
        <f t="shared" si="22"/>
        <v>0</v>
      </c>
      <c r="R120" s="25"/>
      <c r="S120" s="296"/>
      <c r="T120" s="46"/>
      <c r="U120" s="46"/>
      <c r="V120" s="46"/>
    </row>
    <row r="121" spans="1:66" ht="26" hidden="1">
      <c r="A121" s="124"/>
      <c r="B121" s="124"/>
      <c r="C121" s="130"/>
      <c r="D121" s="219" t="s">
        <v>1170</v>
      </c>
      <c r="E121" s="133">
        <f t="shared" si="14"/>
        <v>0</v>
      </c>
      <c r="F121" s="133"/>
      <c r="G121" s="133"/>
      <c r="H121" s="133"/>
      <c r="I121" s="133"/>
      <c r="J121" s="133"/>
      <c r="K121" s="133"/>
      <c r="L121" s="133"/>
      <c r="M121" s="133"/>
      <c r="N121" s="133"/>
      <c r="O121" s="133"/>
      <c r="P121" s="133">
        <f t="shared" si="24"/>
        <v>0</v>
      </c>
      <c r="Q121" s="670">
        <f t="shared" si="22"/>
        <v>0</v>
      </c>
      <c r="R121" s="25"/>
      <c r="S121" s="296"/>
      <c r="T121" s="46"/>
      <c r="U121" s="46"/>
      <c r="V121" s="46"/>
    </row>
    <row r="122" spans="1:66" ht="39" hidden="1">
      <c r="A122" s="124"/>
      <c r="B122" s="124"/>
      <c r="C122" s="130"/>
      <c r="D122" s="219" t="s">
        <v>139</v>
      </c>
      <c r="E122" s="133">
        <f t="shared" si="14"/>
        <v>0</v>
      </c>
      <c r="F122" s="133"/>
      <c r="G122" s="133"/>
      <c r="H122" s="133"/>
      <c r="I122" s="133"/>
      <c r="J122" s="133"/>
      <c r="K122" s="133"/>
      <c r="L122" s="133"/>
      <c r="M122" s="133"/>
      <c r="N122" s="133"/>
      <c r="O122" s="133"/>
      <c r="P122" s="133">
        <f t="shared" si="24"/>
        <v>0</v>
      </c>
      <c r="Q122" s="670">
        <f t="shared" si="22"/>
        <v>0</v>
      </c>
      <c r="R122" s="25"/>
      <c r="S122" s="296"/>
      <c r="T122" s="46"/>
      <c r="U122" s="46"/>
      <c r="V122" s="46"/>
    </row>
    <row r="123" spans="1:66" ht="39" hidden="1">
      <c r="A123" s="124"/>
      <c r="B123" s="124"/>
      <c r="C123" s="130"/>
      <c r="D123" s="219" t="s">
        <v>333</v>
      </c>
      <c r="E123" s="133">
        <f t="shared" ref="E123:E172" si="25">+F123+I123</f>
        <v>0</v>
      </c>
      <c r="F123" s="133"/>
      <c r="G123" s="133"/>
      <c r="H123" s="133"/>
      <c r="I123" s="133"/>
      <c r="J123" s="133"/>
      <c r="K123" s="133"/>
      <c r="L123" s="133"/>
      <c r="M123" s="133"/>
      <c r="N123" s="133"/>
      <c r="O123" s="133"/>
      <c r="P123" s="133">
        <f t="shared" si="24"/>
        <v>0</v>
      </c>
      <c r="Q123" s="670">
        <f t="shared" si="22"/>
        <v>0</v>
      </c>
      <c r="R123" s="25"/>
      <c r="S123" s="298">
        <v>40672472</v>
      </c>
      <c r="T123" s="46"/>
      <c r="U123" s="46"/>
      <c r="V123" s="46"/>
    </row>
    <row r="124" spans="1:66" hidden="1">
      <c r="A124" s="124"/>
      <c r="B124" s="124"/>
      <c r="C124" s="128"/>
      <c r="D124" s="212"/>
      <c r="E124" s="111">
        <f t="shared" si="25"/>
        <v>0</v>
      </c>
      <c r="F124" s="111"/>
      <c r="G124" s="111"/>
      <c r="H124" s="111"/>
      <c r="I124" s="111"/>
      <c r="J124" s="111"/>
      <c r="K124" s="111"/>
      <c r="L124" s="111"/>
      <c r="M124" s="111"/>
      <c r="N124" s="111"/>
      <c r="O124" s="111"/>
      <c r="P124" s="111">
        <f t="shared" si="24"/>
        <v>0</v>
      </c>
      <c r="Q124" s="670">
        <f t="shared" si="22"/>
        <v>0</v>
      </c>
      <c r="R124" s="25"/>
      <c r="S124" s="296"/>
      <c r="T124" s="46"/>
      <c r="U124" s="46"/>
      <c r="V124" s="46"/>
    </row>
    <row r="125" spans="1:66" ht="17.5" hidden="1">
      <c r="A125" s="136"/>
      <c r="B125" s="136"/>
      <c r="C125" s="136"/>
      <c r="D125" s="210" t="s">
        <v>797</v>
      </c>
      <c r="E125" s="137">
        <f t="shared" si="25"/>
        <v>0</v>
      </c>
      <c r="F125" s="137"/>
      <c r="G125" s="137"/>
      <c r="H125" s="137"/>
      <c r="I125" s="137"/>
      <c r="J125" s="202"/>
      <c r="K125" s="137"/>
      <c r="L125" s="137"/>
      <c r="M125" s="137"/>
      <c r="N125" s="137"/>
      <c r="O125" s="137"/>
      <c r="P125" s="137"/>
      <c r="Q125" s="670">
        <f t="shared" si="22"/>
        <v>0</v>
      </c>
      <c r="R125" s="25"/>
      <c r="S125" s="298">
        <v>8715200</v>
      </c>
      <c r="T125" s="46"/>
      <c r="U125" s="46"/>
      <c r="V125" s="46"/>
    </row>
    <row r="126" spans="1:66" ht="42" hidden="1">
      <c r="A126" s="136"/>
      <c r="B126" s="136"/>
      <c r="C126" s="136"/>
      <c r="D126" s="210" t="s">
        <v>577</v>
      </c>
      <c r="E126" s="101">
        <f t="shared" si="25"/>
        <v>0</v>
      </c>
      <c r="F126" s="101"/>
      <c r="G126" s="101"/>
      <c r="H126" s="101"/>
      <c r="I126" s="101"/>
      <c r="J126" s="104">
        <f t="shared" si="23"/>
        <v>0</v>
      </c>
      <c r="K126" s="101"/>
      <c r="L126" s="101"/>
      <c r="M126" s="101"/>
      <c r="N126" s="101"/>
      <c r="O126" s="101"/>
      <c r="P126" s="101">
        <f t="shared" ref="P126:P172" si="26">+E126+J126</f>
        <v>0</v>
      </c>
      <c r="Q126" s="670">
        <f t="shared" si="22"/>
        <v>0</v>
      </c>
      <c r="R126" s="14"/>
      <c r="S126" s="295"/>
      <c r="T126" s="22"/>
      <c r="U126" s="22"/>
      <c r="V126" s="22"/>
      <c r="W126" s="14"/>
    </row>
    <row r="127" spans="1:66" ht="52" hidden="1">
      <c r="A127" s="124"/>
      <c r="B127" s="124"/>
      <c r="C127" s="130"/>
      <c r="D127" s="219" t="s">
        <v>988</v>
      </c>
      <c r="E127" s="133">
        <f t="shared" si="25"/>
        <v>0</v>
      </c>
      <c r="F127" s="133"/>
      <c r="G127" s="133"/>
      <c r="H127" s="133"/>
      <c r="I127" s="133"/>
      <c r="J127" s="203">
        <f t="shared" si="23"/>
        <v>0</v>
      </c>
      <c r="K127" s="133"/>
      <c r="L127" s="133"/>
      <c r="M127" s="133"/>
      <c r="N127" s="133"/>
      <c r="O127" s="133"/>
      <c r="P127" s="133">
        <f t="shared" si="26"/>
        <v>0</v>
      </c>
      <c r="Q127" s="670">
        <f t="shared" si="22"/>
        <v>0</v>
      </c>
      <c r="R127" s="14"/>
      <c r="S127" s="295"/>
      <c r="T127" s="22"/>
      <c r="U127" s="22"/>
      <c r="V127" s="22"/>
      <c r="W127" s="14"/>
    </row>
    <row r="128" spans="1:66" ht="23" hidden="1">
      <c r="A128" s="124"/>
      <c r="B128" s="124"/>
      <c r="C128" s="124"/>
      <c r="D128" s="211" t="s">
        <v>710</v>
      </c>
      <c r="E128" s="133">
        <f t="shared" si="25"/>
        <v>0</v>
      </c>
      <c r="F128" s="133"/>
      <c r="G128" s="133"/>
      <c r="H128" s="133"/>
      <c r="I128" s="133"/>
      <c r="J128" s="204">
        <f t="shared" si="23"/>
        <v>0</v>
      </c>
      <c r="K128" s="133"/>
      <c r="L128" s="133"/>
      <c r="M128" s="133"/>
      <c r="N128" s="133"/>
      <c r="O128" s="133"/>
      <c r="P128" s="111">
        <f t="shared" si="26"/>
        <v>0</v>
      </c>
      <c r="Q128" s="670">
        <f t="shared" si="22"/>
        <v>0</v>
      </c>
      <c r="R128" s="14"/>
      <c r="S128" s="298">
        <v>790175100</v>
      </c>
      <c r="T128" s="22"/>
      <c r="U128" s="22"/>
      <c r="V128" s="22"/>
      <c r="W128" s="14"/>
    </row>
    <row r="129" spans="1:40" ht="26" hidden="1">
      <c r="A129" s="124"/>
      <c r="B129" s="124"/>
      <c r="C129" s="130"/>
      <c r="D129" s="219" t="s">
        <v>758</v>
      </c>
      <c r="E129" s="133">
        <f t="shared" si="25"/>
        <v>0</v>
      </c>
      <c r="F129" s="133"/>
      <c r="G129" s="133"/>
      <c r="H129" s="133"/>
      <c r="I129" s="133"/>
      <c r="J129" s="203">
        <f t="shared" si="23"/>
        <v>0</v>
      </c>
      <c r="K129" s="133"/>
      <c r="L129" s="133"/>
      <c r="M129" s="133"/>
      <c r="N129" s="133"/>
      <c r="O129" s="133"/>
      <c r="P129" s="133">
        <f t="shared" si="26"/>
        <v>0</v>
      </c>
      <c r="Q129" s="670">
        <f t="shared" si="22"/>
        <v>0</v>
      </c>
      <c r="R129" s="14"/>
      <c r="S129" s="295"/>
      <c r="T129" s="22"/>
      <c r="U129" s="22"/>
      <c r="V129" s="22"/>
      <c r="W129" s="14"/>
    </row>
    <row r="130" spans="1:40" ht="23" hidden="1">
      <c r="A130" s="124"/>
      <c r="B130" s="124"/>
      <c r="C130" s="124"/>
      <c r="D130" s="211" t="s">
        <v>92</v>
      </c>
      <c r="E130" s="133">
        <f t="shared" si="25"/>
        <v>0</v>
      </c>
      <c r="F130" s="133"/>
      <c r="G130" s="133"/>
      <c r="H130" s="133"/>
      <c r="I130" s="133"/>
      <c r="J130" s="204">
        <f t="shared" si="23"/>
        <v>0</v>
      </c>
      <c r="K130" s="133"/>
      <c r="L130" s="133"/>
      <c r="M130" s="133"/>
      <c r="N130" s="133"/>
      <c r="O130" s="133"/>
      <c r="P130" s="111">
        <f t="shared" si="26"/>
        <v>0</v>
      </c>
      <c r="Q130" s="670">
        <f t="shared" si="22"/>
        <v>0</v>
      </c>
      <c r="R130" s="14"/>
      <c r="S130" s="295"/>
      <c r="T130" s="22"/>
      <c r="U130" s="22"/>
      <c r="V130" s="22"/>
      <c r="W130" s="14"/>
    </row>
    <row r="131" spans="1:40" ht="39" hidden="1">
      <c r="A131" s="124"/>
      <c r="B131" s="124"/>
      <c r="C131" s="130"/>
      <c r="D131" s="219" t="s">
        <v>111</v>
      </c>
      <c r="E131" s="133">
        <f t="shared" si="25"/>
        <v>0</v>
      </c>
      <c r="F131" s="133"/>
      <c r="G131" s="133"/>
      <c r="H131" s="133"/>
      <c r="I131" s="133"/>
      <c r="J131" s="203">
        <f t="shared" si="23"/>
        <v>0</v>
      </c>
      <c r="K131" s="133"/>
      <c r="L131" s="133"/>
      <c r="M131" s="133"/>
      <c r="N131" s="133"/>
      <c r="O131" s="133"/>
      <c r="P131" s="133">
        <f t="shared" si="26"/>
        <v>0</v>
      </c>
      <c r="Q131" s="670">
        <f t="shared" si="22"/>
        <v>0</v>
      </c>
      <c r="R131" s="14"/>
      <c r="S131" s="296"/>
      <c r="T131" s="22"/>
      <c r="U131" s="22"/>
      <c r="V131" s="22"/>
      <c r="W131" s="14"/>
    </row>
    <row r="132" spans="1:40" ht="15.5" hidden="1">
      <c r="A132" s="124"/>
      <c r="B132" s="124"/>
      <c r="C132" s="124"/>
      <c r="D132" s="211"/>
      <c r="E132" s="133">
        <f t="shared" si="25"/>
        <v>0</v>
      </c>
      <c r="F132" s="133"/>
      <c r="G132" s="133"/>
      <c r="H132" s="133"/>
      <c r="I132" s="133"/>
      <c r="J132" s="204">
        <f t="shared" si="23"/>
        <v>0</v>
      </c>
      <c r="K132" s="133"/>
      <c r="L132" s="133"/>
      <c r="M132" s="133"/>
      <c r="N132" s="133"/>
      <c r="O132" s="133"/>
      <c r="P132" s="111">
        <f t="shared" si="26"/>
        <v>0</v>
      </c>
      <c r="Q132" s="670">
        <f t="shared" si="22"/>
        <v>0</v>
      </c>
      <c r="R132" s="14"/>
      <c r="S132" s="22"/>
      <c r="T132" s="22"/>
      <c r="U132" s="22"/>
      <c r="V132" s="22"/>
      <c r="W132" s="14"/>
    </row>
    <row r="133" spans="1:40" ht="55.9" hidden="1" customHeight="1">
      <c r="A133" s="129" t="s">
        <v>121</v>
      </c>
      <c r="B133" s="129" t="s">
        <v>594</v>
      </c>
      <c r="C133" s="129" t="s">
        <v>737</v>
      </c>
      <c r="D133" s="277" t="s">
        <v>596</v>
      </c>
      <c r="E133" s="181">
        <f t="shared" si="25"/>
        <v>0</v>
      </c>
      <c r="F133" s="181"/>
      <c r="G133" s="181"/>
      <c r="H133" s="181"/>
      <c r="I133" s="181"/>
      <c r="J133" s="181">
        <f t="shared" si="23"/>
        <v>0</v>
      </c>
      <c r="K133" s="181"/>
      <c r="L133" s="181"/>
      <c r="M133" s="181"/>
      <c r="N133" s="181"/>
      <c r="O133" s="181"/>
      <c r="P133" s="181">
        <f t="shared" si="26"/>
        <v>0</v>
      </c>
      <c r="Q133" s="672">
        <f t="shared" si="22"/>
        <v>0</v>
      </c>
      <c r="S133" s="298"/>
      <c r="T133" s="300"/>
      <c r="U133" s="22"/>
      <c r="V133" s="22"/>
      <c r="W133" s="14"/>
    </row>
    <row r="134" spans="1:40" ht="46.15" hidden="1" customHeight="1">
      <c r="A134" s="129" t="s">
        <v>122</v>
      </c>
      <c r="B134" s="129" t="s">
        <v>454</v>
      </c>
      <c r="C134" s="129" t="s">
        <v>453</v>
      </c>
      <c r="D134" s="215" t="s">
        <v>226</v>
      </c>
      <c r="E134" s="181">
        <f t="shared" si="25"/>
        <v>0</v>
      </c>
      <c r="F134" s="181"/>
      <c r="G134" s="181"/>
      <c r="H134" s="181"/>
      <c r="I134" s="181"/>
      <c r="J134" s="181">
        <f t="shared" si="23"/>
        <v>0</v>
      </c>
      <c r="K134" s="181"/>
      <c r="L134" s="181"/>
      <c r="M134" s="181"/>
      <c r="N134" s="181"/>
      <c r="O134" s="181"/>
      <c r="P134" s="181">
        <f t="shared" si="26"/>
        <v>0</v>
      </c>
      <c r="Q134" s="670">
        <f t="shared" si="22"/>
        <v>0</v>
      </c>
      <c r="S134" s="298"/>
      <c r="T134" s="300"/>
      <c r="U134" s="46"/>
      <c r="V134" s="46"/>
    </row>
    <row r="135" spans="1:40" ht="63.65" hidden="1" customHeight="1">
      <c r="A135" s="129" t="s">
        <v>123</v>
      </c>
      <c r="B135" s="129" t="s">
        <v>595</v>
      </c>
      <c r="C135" s="129" t="s">
        <v>104</v>
      </c>
      <c r="D135" s="198" t="s">
        <v>326</v>
      </c>
      <c r="E135" s="181">
        <f t="shared" si="25"/>
        <v>0</v>
      </c>
      <c r="F135" s="181"/>
      <c r="G135" s="181"/>
      <c r="H135" s="181"/>
      <c r="I135" s="181"/>
      <c r="J135" s="181">
        <f t="shared" si="23"/>
        <v>0</v>
      </c>
      <c r="K135" s="181"/>
      <c r="L135" s="181"/>
      <c r="M135" s="181"/>
      <c r="N135" s="181"/>
      <c r="O135" s="181"/>
      <c r="P135" s="181">
        <f t="shared" si="26"/>
        <v>0</v>
      </c>
      <c r="Q135" s="672">
        <f t="shared" si="22"/>
        <v>0</v>
      </c>
      <c r="S135" s="298"/>
      <c r="T135" s="300"/>
      <c r="U135" s="46"/>
      <c r="V135" s="46"/>
    </row>
    <row r="136" spans="1:40" ht="42" hidden="1" customHeight="1">
      <c r="A136" s="129" t="s">
        <v>124</v>
      </c>
      <c r="B136" s="129" t="s">
        <v>597</v>
      </c>
      <c r="C136" s="129" t="s">
        <v>969</v>
      </c>
      <c r="D136" s="215" t="s">
        <v>327</v>
      </c>
      <c r="E136" s="181">
        <f t="shared" si="25"/>
        <v>0</v>
      </c>
      <c r="F136" s="181"/>
      <c r="G136" s="181"/>
      <c r="H136" s="181"/>
      <c r="I136" s="181"/>
      <c r="J136" s="181">
        <f t="shared" si="23"/>
        <v>0</v>
      </c>
      <c r="K136" s="181"/>
      <c r="L136" s="181"/>
      <c r="M136" s="181"/>
      <c r="N136" s="181"/>
      <c r="O136" s="181"/>
      <c r="P136" s="181">
        <f t="shared" si="26"/>
        <v>0</v>
      </c>
      <c r="Q136" s="672">
        <f t="shared" si="22"/>
        <v>0</v>
      </c>
      <c r="S136" s="298"/>
      <c r="T136" s="300"/>
      <c r="U136" s="46"/>
      <c r="V136" s="46"/>
    </row>
    <row r="137" spans="1:40" ht="42" hidden="1" customHeight="1">
      <c r="A137" s="129" t="s">
        <v>125</v>
      </c>
      <c r="B137" s="129" t="s">
        <v>484</v>
      </c>
      <c r="C137" s="129" t="s">
        <v>970</v>
      </c>
      <c r="D137" s="277" t="s">
        <v>901</v>
      </c>
      <c r="E137" s="181">
        <f t="shared" si="25"/>
        <v>0</v>
      </c>
      <c r="F137" s="181"/>
      <c r="G137" s="181"/>
      <c r="H137" s="181"/>
      <c r="I137" s="181"/>
      <c r="J137" s="181">
        <f t="shared" si="23"/>
        <v>0</v>
      </c>
      <c r="K137" s="181"/>
      <c r="L137" s="181"/>
      <c r="M137" s="181"/>
      <c r="N137" s="181"/>
      <c r="O137" s="181"/>
      <c r="P137" s="181">
        <f t="shared" si="26"/>
        <v>0</v>
      </c>
      <c r="Q137" s="670">
        <f t="shared" si="22"/>
        <v>0</v>
      </c>
      <c r="S137" s="298"/>
      <c r="T137" s="300"/>
      <c r="U137" s="46"/>
      <c r="V137" s="46"/>
    </row>
    <row r="138" spans="1:40" ht="52" hidden="1">
      <c r="A138" s="124"/>
      <c r="B138" s="124"/>
      <c r="C138" s="130"/>
      <c r="D138" s="219" t="s">
        <v>1374</v>
      </c>
      <c r="E138" s="133">
        <f t="shared" si="25"/>
        <v>0</v>
      </c>
      <c r="F138" s="133"/>
      <c r="G138" s="133"/>
      <c r="H138" s="133"/>
      <c r="I138" s="133"/>
      <c r="J138" s="133">
        <f t="shared" si="23"/>
        <v>0</v>
      </c>
      <c r="K138" s="133"/>
      <c r="L138" s="133"/>
      <c r="M138" s="133"/>
      <c r="N138" s="133"/>
      <c r="O138" s="133"/>
      <c r="P138" s="133">
        <f t="shared" si="26"/>
        <v>0</v>
      </c>
      <c r="Q138" s="670">
        <f t="shared" si="22"/>
        <v>0</v>
      </c>
      <c r="R138" s="25"/>
      <c r="S138" s="46"/>
      <c r="T138" s="46"/>
      <c r="U138" s="46"/>
      <c r="V138" s="46"/>
    </row>
    <row r="139" spans="1:40" ht="46.9" hidden="1" customHeight="1">
      <c r="A139" s="129" t="s">
        <v>126</v>
      </c>
      <c r="B139" s="129" t="s">
        <v>3</v>
      </c>
      <c r="C139" s="129" t="s">
        <v>607</v>
      </c>
      <c r="D139" s="215" t="s">
        <v>1036</v>
      </c>
      <c r="E139" s="181">
        <f t="shared" si="25"/>
        <v>0</v>
      </c>
      <c r="F139" s="181"/>
      <c r="G139" s="181"/>
      <c r="H139" s="181"/>
      <c r="I139" s="181"/>
      <c r="J139" s="181">
        <f t="shared" si="23"/>
        <v>0</v>
      </c>
      <c r="K139" s="181"/>
      <c r="L139" s="181"/>
      <c r="M139" s="181"/>
      <c r="N139" s="181"/>
      <c r="O139" s="181"/>
      <c r="P139" s="181">
        <f t="shared" si="26"/>
        <v>0</v>
      </c>
      <c r="Q139" s="672">
        <f t="shared" si="22"/>
        <v>0</v>
      </c>
      <c r="R139" s="677"/>
      <c r="S139" s="673"/>
      <c r="T139" s="674"/>
      <c r="U139" s="675"/>
      <c r="V139" s="675"/>
      <c r="W139" s="307"/>
      <c r="X139" s="307"/>
      <c r="Y139" s="307"/>
      <c r="Z139" s="307"/>
      <c r="AA139" s="307"/>
      <c r="AB139" s="307"/>
      <c r="AC139" s="307"/>
      <c r="AD139" s="307"/>
      <c r="AE139" s="307"/>
      <c r="AF139" s="307"/>
      <c r="AG139" s="307"/>
      <c r="AH139" s="307"/>
      <c r="AI139" s="307"/>
      <c r="AJ139" s="307"/>
      <c r="AK139" s="307"/>
      <c r="AL139" s="307"/>
      <c r="AM139" s="307"/>
      <c r="AN139" s="307"/>
    </row>
    <row r="140" spans="1:40" ht="15.5" hidden="1">
      <c r="A140" s="124"/>
      <c r="B140" s="124"/>
      <c r="C140" s="130"/>
      <c r="D140" s="219" t="s">
        <v>1021</v>
      </c>
      <c r="E140" s="133">
        <f t="shared" si="25"/>
        <v>0</v>
      </c>
      <c r="F140" s="133"/>
      <c r="G140" s="133"/>
      <c r="H140" s="133"/>
      <c r="I140" s="133"/>
      <c r="J140" s="133">
        <f t="shared" si="23"/>
        <v>0</v>
      </c>
      <c r="K140" s="133"/>
      <c r="L140" s="133"/>
      <c r="M140" s="133"/>
      <c r="N140" s="133"/>
      <c r="O140" s="133"/>
      <c r="P140" s="133">
        <f t="shared" si="26"/>
        <v>0</v>
      </c>
      <c r="Q140" s="670">
        <f t="shared" si="22"/>
        <v>0</v>
      </c>
      <c r="R140" s="25"/>
      <c r="S140" s="46"/>
      <c r="T140" s="46"/>
      <c r="U140" s="46"/>
      <c r="V140" s="46"/>
    </row>
    <row r="141" spans="1:40" ht="52" hidden="1">
      <c r="A141" s="124"/>
      <c r="B141" s="124"/>
      <c r="C141" s="130"/>
      <c r="D141" s="219" t="s">
        <v>51</v>
      </c>
      <c r="E141" s="133">
        <f t="shared" si="25"/>
        <v>0</v>
      </c>
      <c r="F141" s="133"/>
      <c r="G141" s="133"/>
      <c r="H141" s="133"/>
      <c r="I141" s="133"/>
      <c r="J141" s="133">
        <f t="shared" si="23"/>
        <v>0</v>
      </c>
      <c r="K141" s="133"/>
      <c r="L141" s="133"/>
      <c r="M141" s="133"/>
      <c r="N141" s="133"/>
      <c r="O141" s="133"/>
      <c r="P141" s="133">
        <f t="shared" si="26"/>
        <v>0</v>
      </c>
      <c r="Q141" s="670">
        <f t="shared" si="22"/>
        <v>0</v>
      </c>
      <c r="R141" s="25"/>
      <c r="S141" s="46"/>
      <c r="T141" s="46"/>
      <c r="U141" s="46"/>
      <c r="V141" s="46"/>
    </row>
    <row r="142" spans="1:40" ht="52" hidden="1">
      <c r="A142" s="124"/>
      <c r="B142" s="124"/>
      <c r="C142" s="130"/>
      <c r="D142" s="219" t="s">
        <v>1374</v>
      </c>
      <c r="E142" s="133">
        <f t="shared" si="25"/>
        <v>0</v>
      </c>
      <c r="F142" s="133"/>
      <c r="G142" s="133"/>
      <c r="H142" s="133"/>
      <c r="I142" s="133"/>
      <c r="J142" s="133">
        <f t="shared" si="23"/>
        <v>0</v>
      </c>
      <c r="K142" s="133"/>
      <c r="L142" s="133"/>
      <c r="M142" s="133"/>
      <c r="N142" s="133"/>
      <c r="O142" s="133"/>
      <c r="P142" s="133">
        <f t="shared" si="26"/>
        <v>0</v>
      </c>
      <c r="Q142" s="670">
        <f t="shared" si="22"/>
        <v>0</v>
      </c>
      <c r="R142" s="25"/>
      <c r="S142" s="46"/>
      <c r="T142" s="46"/>
      <c r="U142" s="46"/>
      <c r="V142" s="46"/>
    </row>
    <row r="143" spans="1:40" ht="28" hidden="1">
      <c r="A143" s="123"/>
      <c r="B143" s="123" t="s">
        <v>170</v>
      </c>
      <c r="C143" s="123"/>
      <c r="D143" s="210" t="s">
        <v>336</v>
      </c>
      <c r="E143" s="104">
        <f t="shared" si="25"/>
        <v>0</v>
      </c>
      <c r="F143" s="104"/>
      <c r="G143" s="104"/>
      <c r="H143" s="104"/>
      <c r="I143" s="104"/>
      <c r="J143" s="104">
        <f t="shared" si="23"/>
        <v>0</v>
      </c>
      <c r="K143" s="104"/>
      <c r="L143" s="104"/>
      <c r="M143" s="104"/>
      <c r="N143" s="104"/>
      <c r="O143" s="104"/>
      <c r="P143" s="104">
        <f t="shared" si="26"/>
        <v>0</v>
      </c>
      <c r="Q143" s="670">
        <f t="shared" si="22"/>
        <v>0</v>
      </c>
      <c r="R143" s="25"/>
      <c r="S143" s="46"/>
      <c r="T143" s="46"/>
      <c r="U143" s="46"/>
      <c r="V143" s="46"/>
    </row>
    <row r="144" spans="1:40" ht="51" hidden="1" customHeight="1">
      <c r="A144" s="129" t="s">
        <v>127</v>
      </c>
      <c r="B144" s="129" t="s">
        <v>1071</v>
      </c>
      <c r="C144" s="129" t="s">
        <v>971</v>
      </c>
      <c r="D144" s="210" t="s">
        <v>205</v>
      </c>
      <c r="E144" s="104">
        <f t="shared" si="25"/>
        <v>0</v>
      </c>
      <c r="F144" s="104"/>
      <c r="G144" s="104"/>
      <c r="H144" s="104"/>
      <c r="I144" s="104"/>
      <c r="J144" s="104">
        <f t="shared" si="23"/>
        <v>0</v>
      </c>
      <c r="K144" s="104"/>
      <c r="L144" s="104"/>
      <c r="M144" s="104"/>
      <c r="N144" s="104"/>
      <c r="O144" s="104"/>
      <c r="P144" s="104">
        <f t="shared" si="26"/>
        <v>0</v>
      </c>
      <c r="Q144" s="670">
        <f t="shared" si="22"/>
        <v>0</v>
      </c>
      <c r="R144" s="25"/>
      <c r="S144" s="46"/>
      <c r="T144" s="46"/>
      <c r="U144" s="46"/>
      <c r="V144" s="46"/>
    </row>
    <row r="145" spans="1:40" ht="52" hidden="1">
      <c r="A145" s="124"/>
      <c r="B145" s="124"/>
      <c r="C145" s="130"/>
      <c r="D145" s="219" t="s">
        <v>1374</v>
      </c>
      <c r="E145" s="133">
        <f t="shared" si="25"/>
        <v>0</v>
      </c>
      <c r="F145" s="133"/>
      <c r="G145" s="133"/>
      <c r="H145" s="133"/>
      <c r="I145" s="133"/>
      <c r="J145" s="133">
        <f t="shared" si="23"/>
        <v>0</v>
      </c>
      <c r="K145" s="133"/>
      <c r="L145" s="133"/>
      <c r="M145" s="133"/>
      <c r="N145" s="133"/>
      <c r="O145" s="133"/>
      <c r="P145" s="133">
        <f t="shared" si="26"/>
        <v>0</v>
      </c>
      <c r="Q145" s="670">
        <f t="shared" si="22"/>
        <v>0</v>
      </c>
      <c r="R145" s="25"/>
      <c r="S145" s="46"/>
      <c r="T145" s="46"/>
      <c r="U145" s="46"/>
      <c r="V145" s="46"/>
    </row>
    <row r="146" spans="1:40" ht="59.25" hidden="1" customHeight="1">
      <c r="A146" s="129" t="s">
        <v>445</v>
      </c>
      <c r="B146" s="129" t="s">
        <v>1035</v>
      </c>
      <c r="C146" s="129" t="s">
        <v>52</v>
      </c>
      <c r="D146" s="215" t="s">
        <v>206</v>
      </c>
      <c r="E146" s="181">
        <f t="shared" si="25"/>
        <v>0</v>
      </c>
      <c r="F146" s="181"/>
      <c r="G146" s="181"/>
      <c r="H146" s="181"/>
      <c r="I146" s="181"/>
      <c r="J146" s="181">
        <f t="shared" si="23"/>
        <v>0</v>
      </c>
      <c r="K146" s="181"/>
      <c r="L146" s="181"/>
      <c r="M146" s="181"/>
      <c r="N146" s="181"/>
      <c r="O146" s="181"/>
      <c r="P146" s="181">
        <f t="shared" si="26"/>
        <v>0</v>
      </c>
      <c r="Q146" s="672">
        <f t="shared" si="22"/>
        <v>0</v>
      </c>
      <c r="S146" s="298"/>
      <c r="T146" s="300"/>
      <c r="U146" s="46"/>
      <c r="V146" s="46"/>
    </row>
    <row r="147" spans="1:40" ht="55.15" hidden="1" customHeight="1">
      <c r="A147" s="129" t="s">
        <v>446</v>
      </c>
      <c r="B147" s="129" t="s">
        <v>1072</v>
      </c>
      <c r="C147" s="129" t="s">
        <v>53</v>
      </c>
      <c r="D147" s="1" t="s">
        <v>434</v>
      </c>
      <c r="E147" s="181">
        <f>+F147+I147</f>
        <v>0</v>
      </c>
      <c r="F147" s="181"/>
      <c r="G147" s="181"/>
      <c r="H147" s="181"/>
      <c r="I147" s="181"/>
      <c r="J147" s="206">
        <f>+L147+O147</f>
        <v>0</v>
      </c>
      <c r="K147" s="181"/>
      <c r="L147" s="181"/>
      <c r="M147" s="181"/>
      <c r="N147" s="181"/>
      <c r="O147" s="181"/>
      <c r="P147" s="181">
        <f>+E147+J147</f>
        <v>0</v>
      </c>
      <c r="Q147" s="670">
        <f t="shared" si="22"/>
        <v>0</v>
      </c>
      <c r="S147" s="298"/>
      <c r="T147" s="300"/>
      <c r="U147" s="46"/>
      <c r="V147" s="46"/>
    </row>
    <row r="148" spans="1:40" ht="49.9" hidden="1" customHeight="1">
      <c r="A148" s="129" t="s">
        <v>43</v>
      </c>
      <c r="B148" s="129" t="s">
        <v>44</v>
      </c>
      <c r="C148" s="129" t="s">
        <v>45</v>
      </c>
      <c r="D148" s="196" t="s">
        <v>46</v>
      </c>
      <c r="E148" s="104">
        <f>+F148+I148</f>
        <v>0</v>
      </c>
      <c r="F148" s="104"/>
      <c r="G148" s="104"/>
      <c r="H148" s="104"/>
      <c r="I148" s="104"/>
      <c r="J148" s="133"/>
      <c r="K148" s="104"/>
      <c r="L148" s="104"/>
      <c r="M148" s="104"/>
      <c r="N148" s="104"/>
      <c r="O148" s="104"/>
      <c r="P148" s="104">
        <f>+E148+J148</f>
        <v>0</v>
      </c>
      <c r="Q148" s="670">
        <f t="shared" si="22"/>
        <v>0</v>
      </c>
      <c r="R148" s="25"/>
      <c r="S148" s="46"/>
      <c r="T148" s="46"/>
      <c r="U148" s="46"/>
      <c r="V148" s="46"/>
    </row>
    <row r="149" spans="1:40" ht="48.75" hidden="1" customHeight="1">
      <c r="A149" s="129" t="s">
        <v>79</v>
      </c>
      <c r="B149" s="129" t="s">
        <v>80</v>
      </c>
      <c r="C149" s="129" t="s">
        <v>590</v>
      </c>
      <c r="D149" s="1" t="s">
        <v>507</v>
      </c>
      <c r="E149" s="181">
        <f t="shared" si="25"/>
        <v>0</v>
      </c>
      <c r="F149" s="181"/>
      <c r="G149" s="181"/>
      <c r="H149" s="181"/>
      <c r="I149" s="181"/>
      <c r="J149" s="181">
        <f t="shared" si="23"/>
        <v>0</v>
      </c>
      <c r="K149" s="181"/>
      <c r="L149" s="181"/>
      <c r="M149" s="181"/>
      <c r="N149" s="181"/>
      <c r="O149" s="181"/>
      <c r="P149" s="181">
        <f t="shared" si="26"/>
        <v>0</v>
      </c>
      <c r="Q149" s="672">
        <f t="shared" si="22"/>
        <v>0</v>
      </c>
      <c r="R149" s="677"/>
      <c r="S149" s="673"/>
      <c r="T149" s="674"/>
      <c r="U149" s="675"/>
      <c r="V149" s="675"/>
      <c r="W149" s="307"/>
      <c r="X149" s="307"/>
      <c r="Y149" s="307"/>
      <c r="Z149" s="307"/>
      <c r="AA149" s="307"/>
      <c r="AB149" s="307"/>
      <c r="AC149" s="307"/>
      <c r="AD149" s="307"/>
      <c r="AE149" s="307"/>
      <c r="AF149" s="307"/>
      <c r="AG149" s="307"/>
      <c r="AH149" s="307"/>
      <c r="AI149" s="307"/>
      <c r="AJ149" s="307"/>
      <c r="AK149" s="307"/>
      <c r="AL149" s="307"/>
      <c r="AM149" s="307"/>
      <c r="AN149" s="307"/>
    </row>
    <row r="150" spans="1:40" ht="26" hidden="1">
      <c r="A150" s="124"/>
      <c r="B150" s="124"/>
      <c r="C150" s="130"/>
      <c r="D150" s="219" t="s">
        <v>1373</v>
      </c>
      <c r="E150" s="133">
        <f t="shared" si="25"/>
        <v>0</v>
      </c>
      <c r="F150" s="133"/>
      <c r="G150" s="133"/>
      <c r="H150" s="133"/>
      <c r="I150" s="133"/>
      <c r="J150" s="133">
        <f t="shared" si="23"/>
        <v>0</v>
      </c>
      <c r="K150" s="133"/>
      <c r="L150" s="133"/>
      <c r="M150" s="133"/>
      <c r="N150" s="133"/>
      <c r="O150" s="133"/>
      <c r="P150" s="133">
        <f t="shared" si="26"/>
        <v>0</v>
      </c>
      <c r="Q150" s="670">
        <f t="shared" si="22"/>
        <v>0</v>
      </c>
      <c r="R150" s="25"/>
      <c r="S150" s="46"/>
      <c r="T150" s="46"/>
      <c r="U150" s="46"/>
      <c r="V150" s="46"/>
    </row>
    <row r="151" spans="1:40" ht="39" hidden="1">
      <c r="A151" s="124"/>
      <c r="B151" s="124"/>
      <c r="C151" s="130"/>
      <c r="D151" s="219" t="s">
        <v>203</v>
      </c>
      <c r="E151" s="133">
        <f t="shared" si="25"/>
        <v>0</v>
      </c>
      <c r="F151" s="133"/>
      <c r="G151" s="133"/>
      <c r="H151" s="133"/>
      <c r="I151" s="133"/>
      <c r="J151" s="133">
        <f t="shared" si="23"/>
        <v>0</v>
      </c>
      <c r="K151" s="133"/>
      <c r="L151" s="133"/>
      <c r="M151" s="133"/>
      <c r="N151" s="133"/>
      <c r="O151" s="133"/>
      <c r="P151" s="133">
        <f t="shared" si="26"/>
        <v>0</v>
      </c>
      <c r="Q151" s="670">
        <f t="shared" si="22"/>
        <v>0</v>
      </c>
      <c r="R151" s="25"/>
      <c r="S151" s="46"/>
      <c r="T151" s="46"/>
      <c r="U151" s="46"/>
      <c r="V151" s="46"/>
    </row>
    <row r="152" spans="1:40" ht="39" hidden="1">
      <c r="A152" s="124"/>
      <c r="B152" s="124"/>
      <c r="C152" s="130"/>
      <c r="D152" s="219" t="s">
        <v>519</v>
      </c>
      <c r="E152" s="133">
        <f t="shared" si="25"/>
        <v>0</v>
      </c>
      <c r="F152" s="133"/>
      <c r="G152" s="133"/>
      <c r="H152" s="133"/>
      <c r="I152" s="133"/>
      <c r="J152" s="133">
        <f>+L152+O152</f>
        <v>0</v>
      </c>
      <c r="K152" s="133"/>
      <c r="L152" s="133"/>
      <c r="M152" s="133"/>
      <c r="N152" s="133"/>
      <c r="O152" s="133"/>
      <c r="P152" s="133">
        <f t="shared" si="26"/>
        <v>0</v>
      </c>
      <c r="Q152" s="670">
        <f t="shared" si="22"/>
        <v>0</v>
      </c>
      <c r="R152" s="25"/>
      <c r="S152" s="46"/>
      <c r="T152" s="46"/>
      <c r="U152" s="46"/>
      <c r="V152" s="46"/>
    </row>
    <row r="153" spans="1:40" ht="14" hidden="1">
      <c r="A153" s="123"/>
      <c r="B153" s="123"/>
      <c r="C153" s="123"/>
      <c r="D153" s="210" t="s">
        <v>797</v>
      </c>
      <c r="E153" s="137">
        <f t="shared" si="25"/>
        <v>0</v>
      </c>
      <c r="F153" s="137"/>
      <c r="G153" s="137"/>
      <c r="H153" s="137"/>
      <c r="I153" s="137"/>
      <c r="J153" s="137"/>
      <c r="K153" s="137"/>
      <c r="L153" s="137"/>
      <c r="M153" s="137"/>
      <c r="N153" s="137"/>
      <c r="O153" s="137"/>
      <c r="P153" s="137"/>
      <c r="Q153" s="670">
        <f t="shared" si="22"/>
        <v>0</v>
      </c>
      <c r="R153" s="25"/>
      <c r="S153" s="46"/>
      <c r="T153" s="46"/>
      <c r="U153" s="46"/>
      <c r="V153" s="46"/>
    </row>
    <row r="154" spans="1:40" ht="70" hidden="1">
      <c r="A154" s="123"/>
      <c r="B154" s="123"/>
      <c r="C154" s="123"/>
      <c r="D154" s="196" t="s">
        <v>668</v>
      </c>
      <c r="E154" s="101">
        <f t="shared" si="25"/>
        <v>0</v>
      </c>
      <c r="F154" s="101"/>
      <c r="G154" s="101"/>
      <c r="H154" s="101"/>
      <c r="I154" s="101"/>
      <c r="J154" s="101"/>
      <c r="K154" s="101"/>
      <c r="L154" s="101"/>
      <c r="M154" s="101"/>
      <c r="N154" s="101"/>
      <c r="O154" s="101"/>
      <c r="P154" s="104">
        <f t="shared" si="26"/>
        <v>0</v>
      </c>
      <c r="Q154" s="670">
        <f t="shared" si="22"/>
        <v>0</v>
      </c>
      <c r="R154" s="25"/>
      <c r="S154" s="46"/>
      <c r="T154" s="46"/>
      <c r="U154" s="46"/>
      <c r="V154" s="46"/>
    </row>
    <row r="155" spans="1:40" ht="84" hidden="1">
      <c r="A155" s="123"/>
      <c r="B155" s="123"/>
      <c r="C155" s="123"/>
      <c r="D155" s="196" t="s">
        <v>1065</v>
      </c>
      <c r="E155" s="101">
        <f t="shared" si="25"/>
        <v>0</v>
      </c>
      <c r="F155" s="101"/>
      <c r="G155" s="101"/>
      <c r="H155" s="101"/>
      <c r="I155" s="101"/>
      <c r="J155" s="101"/>
      <c r="K155" s="101"/>
      <c r="L155" s="101"/>
      <c r="M155" s="101"/>
      <c r="N155" s="101"/>
      <c r="O155" s="101"/>
      <c r="P155" s="104">
        <f t="shared" si="26"/>
        <v>0</v>
      </c>
      <c r="Q155" s="670">
        <f t="shared" si="22"/>
        <v>0</v>
      </c>
      <c r="R155" s="25"/>
      <c r="S155" s="46"/>
      <c r="T155" s="46"/>
      <c r="U155" s="46"/>
      <c r="V155" s="46"/>
    </row>
    <row r="156" spans="1:40" ht="84" hidden="1">
      <c r="A156" s="123"/>
      <c r="B156" s="123"/>
      <c r="C156" s="123"/>
      <c r="D156" s="196" t="s">
        <v>1049</v>
      </c>
      <c r="E156" s="101">
        <f t="shared" si="25"/>
        <v>0</v>
      </c>
      <c r="F156" s="101"/>
      <c r="G156" s="101"/>
      <c r="H156" s="101"/>
      <c r="I156" s="101"/>
      <c r="J156" s="101"/>
      <c r="K156" s="101"/>
      <c r="L156" s="101"/>
      <c r="M156" s="101"/>
      <c r="N156" s="101"/>
      <c r="O156" s="101"/>
      <c r="P156" s="104">
        <f t="shared" si="26"/>
        <v>0</v>
      </c>
      <c r="Q156" s="670">
        <f t="shared" ref="Q156:Q223" si="27">+P156</f>
        <v>0</v>
      </c>
      <c r="R156" s="25"/>
      <c r="S156" s="46"/>
      <c r="T156" s="46"/>
      <c r="U156" s="46"/>
      <c r="V156" s="46"/>
    </row>
    <row r="157" spans="1:40" ht="33.65" hidden="1" customHeight="1">
      <c r="A157" s="129" t="s">
        <v>1004</v>
      </c>
      <c r="B157" s="129" t="s">
        <v>27</v>
      </c>
      <c r="C157" s="129" t="s">
        <v>1382</v>
      </c>
      <c r="D157" s="210" t="s">
        <v>407</v>
      </c>
      <c r="E157" s="104">
        <f t="shared" si="25"/>
        <v>0</v>
      </c>
      <c r="F157" s="104"/>
      <c r="G157" s="104"/>
      <c r="H157" s="104"/>
      <c r="I157" s="104"/>
      <c r="J157" s="104">
        <f t="shared" ref="J157:J162" si="28">+L157+O157</f>
        <v>0</v>
      </c>
      <c r="K157" s="104"/>
      <c r="L157" s="104"/>
      <c r="M157" s="104"/>
      <c r="N157" s="104"/>
      <c r="O157" s="104"/>
      <c r="P157" s="104">
        <f t="shared" si="26"/>
        <v>0</v>
      </c>
      <c r="Q157" s="670">
        <f t="shared" si="27"/>
        <v>0</v>
      </c>
      <c r="R157" s="25"/>
      <c r="S157" s="46"/>
      <c r="T157" s="46"/>
      <c r="U157" s="46"/>
      <c r="V157" s="46"/>
    </row>
    <row r="158" spans="1:40" ht="28" hidden="1">
      <c r="A158" s="117" t="s">
        <v>1005</v>
      </c>
      <c r="B158" s="117" t="s">
        <v>408</v>
      </c>
      <c r="C158" s="117" t="s">
        <v>532</v>
      </c>
      <c r="D158" s="214" t="s">
        <v>409</v>
      </c>
      <c r="E158" s="133">
        <f t="shared" si="25"/>
        <v>0</v>
      </c>
      <c r="F158" s="133"/>
      <c r="G158" s="133"/>
      <c r="H158" s="133"/>
      <c r="I158" s="133"/>
      <c r="J158" s="106">
        <f t="shared" si="28"/>
        <v>0</v>
      </c>
      <c r="K158" s="106"/>
      <c r="L158" s="106"/>
      <c r="M158" s="106"/>
      <c r="N158" s="106"/>
      <c r="O158" s="106">
        <f>2850000-2850000</f>
        <v>0</v>
      </c>
      <c r="P158" s="106">
        <f t="shared" si="26"/>
        <v>0</v>
      </c>
      <c r="Q158" s="670">
        <f t="shared" si="27"/>
        <v>0</v>
      </c>
      <c r="R158" s="14"/>
      <c r="S158" s="22"/>
      <c r="T158" s="22"/>
      <c r="U158" s="22"/>
      <c r="V158" s="22"/>
      <c r="W158" s="14"/>
    </row>
    <row r="159" spans="1:40" ht="63.65" hidden="1" customHeight="1">
      <c r="A159" s="122" t="s">
        <v>990</v>
      </c>
      <c r="B159" s="122" t="s">
        <v>868</v>
      </c>
      <c r="C159" s="123" t="s">
        <v>989</v>
      </c>
      <c r="D159" s="255" t="s">
        <v>583</v>
      </c>
      <c r="E159" s="104">
        <f>+F159+I159</f>
        <v>0</v>
      </c>
      <c r="F159" s="104"/>
      <c r="G159" s="104"/>
      <c r="H159" s="104"/>
      <c r="I159" s="104"/>
      <c r="J159" s="104">
        <f t="shared" si="28"/>
        <v>0</v>
      </c>
      <c r="K159" s="104"/>
      <c r="L159" s="104"/>
      <c r="M159" s="104"/>
      <c r="N159" s="104"/>
      <c r="O159" s="104"/>
      <c r="P159" s="104">
        <f>+E159+J159</f>
        <v>0</v>
      </c>
      <c r="Q159" s="670">
        <f t="shared" si="27"/>
        <v>0</v>
      </c>
      <c r="R159" s="14"/>
      <c r="S159" s="22"/>
      <c r="T159" s="22"/>
      <c r="U159" s="22"/>
      <c r="V159" s="22"/>
      <c r="W159" s="14"/>
    </row>
    <row r="160" spans="1:40" ht="63.65" hidden="1" customHeight="1">
      <c r="A160" s="122" t="s">
        <v>250</v>
      </c>
      <c r="B160" s="122" t="s">
        <v>479</v>
      </c>
      <c r="C160" s="122" t="s">
        <v>1156</v>
      </c>
      <c r="D160" s="197" t="s">
        <v>640</v>
      </c>
      <c r="E160" s="181">
        <f>+F160+I160</f>
        <v>0</v>
      </c>
      <c r="F160" s="181"/>
      <c r="G160" s="181"/>
      <c r="H160" s="181"/>
      <c r="I160" s="181"/>
      <c r="J160" s="181">
        <f>+L160+O160</f>
        <v>0</v>
      </c>
      <c r="K160" s="181"/>
      <c r="L160" s="181"/>
      <c r="M160" s="181"/>
      <c r="N160" s="181"/>
      <c r="O160" s="181"/>
      <c r="P160" s="181">
        <f>+E160+J160</f>
        <v>0</v>
      </c>
      <c r="Q160" s="670">
        <f t="shared" si="27"/>
        <v>0</v>
      </c>
      <c r="R160" s="14"/>
      <c r="S160" s="22"/>
      <c r="T160" s="22"/>
      <c r="U160" s="22"/>
      <c r="V160" s="22"/>
      <c r="W160" s="14"/>
    </row>
    <row r="161" spans="1:66" ht="28" hidden="1">
      <c r="A161" s="123" t="s">
        <v>1007</v>
      </c>
      <c r="B161" s="123" t="s">
        <v>330</v>
      </c>
      <c r="C161" s="123" t="s">
        <v>329</v>
      </c>
      <c r="D161" s="135" t="s">
        <v>1371</v>
      </c>
      <c r="E161" s="104">
        <f t="shared" si="25"/>
        <v>0</v>
      </c>
      <c r="F161" s="104"/>
      <c r="G161" s="104"/>
      <c r="H161" s="104"/>
      <c r="I161" s="104"/>
      <c r="J161" s="104">
        <f t="shared" si="28"/>
        <v>0</v>
      </c>
      <c r="K161" s="104"/>
      <c r="L161" s="104"/>
      <c r="M161" s="104"/>
      <c r="N161" s="104"/>
      <c r="O161" s="104"/>
      <c r="P161" s="104">
        <f t="shared" si="26"/>
        <v>0</v>
      </c>
      <c r="Q161" s="670">
        <f t="shared" si="27"/>
        <v>0</v>
      </c>
      <c r="R161" s="14"/>
      <c r="S161" s="22"/>
      <c r="T161" s="22"/>
      <c r="U161" s="22"/>
      <c r="V161" s="22"/>
      <c r="W161" s="14"/>
    </row>
    <row r="162" spans="1:66" ht="35.5" hidden="1" customHeight="1">
      <c r="A162" s="123" t="s">
        <v>1006</v>
      </c>
      <c r="B162" s="123" t="s">
        <v>154</v>
      </c>
      <c r="C162" s="123" t="s">
        <v>610</v>
      </c>
      <c r="D162" s="135" t="s">
        <v>155</v>
      </c>
      <c r="E162" s="104">
        <f t="shared" si="25"/>
        <v>0</v>
      </c>
      <c r="F162" s="104"/>
      <c r="G162" s="104"/>
      <c r="H162" s="104"/>
      <c r="I162" s="104"/>
      <c r="J162" s="104">
        <f t="shared" si="28"/>
        <v>0</v>
      </c>
      <c r="K162" s="104"/>
      <c r="L162" s="104"/>
      <c r="M162" s="104"/>
      <c r="N162" s="104"/>
      <c r="O162" s="104"/>
      <c r="P162" s="104">
        <f t="shared" si="26"/>
        <v>0</v>
      </c>
      <c r="Q162" s="670">
        <f t="shared" si="27"/>
        <v>0</v>
      </c>
      <c r="R162" s="14"/>
      <c r="S162" s="22"/>
      <c r="T162" s="22"/>
      <c r="U162" s="22"/>
      <c r="V162" s="22"/>
      <c r="W162" s="14"/>
    </row>
    <row r="163" spans="1:66" ht="35.5" hidden="1" customHeight="1">
      <c r="A163" s="129" t="s">
        <v>1006</v>
      </c>
      <c r="B163" s="129" t="s">
        <v>154</v>
      </c>
      <c r="C163" s="129" t="s">
        <v>610</v>
      </c>
      <c r="D163" s="135" t="s">
        <v>155</v>
      </c>
      <c r="E163" s="181"/>
      <c r="F163" s="181"/>
      <c r="G163" s="181"/>
      <c r="H163" s="181"/>
      <c r="I163" s="181"/>
      <c r="J163" s="271">
        <f>+L163+O163</f>
        <v>0</v>
      </c>
      <c r="K163" s="181"/>
      <c r="L163" s="181"/>
      <c r="M163" s="181"/>
      <c r="N163" s="181"/>
      <c r="O163" s="181"/>
      <c r="P163" s="271">
        <f t="shared" ref="P163:P170" si="29">+E163+J163</f>
        <v>0</v>
      </c>
      <c r="Q163" s="670">
        <f t="shared" si="27"/>
        <v>0</v>
      </c>
      <c r="R163" s="14"/>
      <c r="S163" s="22"/>
      <c r="T163" s="22"/>
      <c r="U163" s="22"/>
      <c r="V163" s="22"/>
      <c r="W163" s="14"/>
    </row>
    <row r="164" spans="1:66" ht="45" hidden="1" customHeight="1">
      <c r="A164" s="129" t="s">
        <v>1101</v>
      </c>
      <c r="B164" s="119" t="s">
        <v>1163</v>
      </c>
      <c r="C164" s="119" t="s">
        <v>982</v>
      </c>
      <c r="D164" s="99" t="s">
        <v>180</v>
      </c>
      <c r="E164" s="104">
        <f>+F164+I164</f>
        <v>0</v>
      </c>
      <c r="F164" s="104"/>
      <c r="G164" s="104"/>
      <c r="H164" s="104"/>
      <c r="I164" s="104"/>
      <c r="J164" s="104">
        <f>+L164+O164</f>
        <v>0</v>
      </c>
      <c r="K164" s="104"/>
      <c r="L164" s="104"/>
      <c r="M164" s="104"/>
      <c r="N164" s="104"/>
      <c r="O164" s="104"/>
      <c r="P164" s="104">
        <f>+E164+J164</f>
        <v>0</v>
      </c>
      <c r="Q164" s="670">
        <f t="shared" si="27"/>
        <v>0</v>
      </c>
      <c r="R164" s="14"/>
      <c r="S164" s="22"/>
      <c r="T164" s="22"/>
      <c r="U164" s="22"/>
      <c r="V164" s="22"/>
      <c r="W164" s="14"/>
    </row>
    <row r="165" spans="1:66" ht="68.25" hidden="1" customHeight="1">
      <c r="A165" s="129" t="s">
        <v>1378</v>
      </c>
      <c r="B165" s="129" t="s">
        <v>192</v>
      </c>
      <c r="C165" s="129" t="s">
        <v>1379</v>
      </c>
      <c r="D165" s="214" t="s">
        <v>193</v>
      </c>
      <c r="E165" s="104">
        <f t="shared" ref="E165:E170" si="30">+F165+I165</f>
        <v>0</v>
      </c>
      <c r="F165" s="104"/>
      <c r="G165" s="104"/>
      <c r="H165" s="104"/>
      <c r="I165" s="104"/>
      <c r="J165" s="104">
        <f>+L165+O165</f>
        <v>0</v>
      </c>
      <c r="K165" s="104"/>
      <c r="L165" s="104"/>
      <c r="M165" s="104"/>
      <c r="N165" s="104"/>
      <c r="O165" s="104"/>
      <c r="P165" s="104">
        <f t="shared" si="29"/>
        <v>0</v>
      </c>
      <c r="Q165" s="670">
        <f t="shared" si="27"/>
        <v>0</v>
      </c>
      <c r="R165" s="14"/>
      <c r="S165" s="22"/>
      <c r="T165" s="22"/>
      <c r="U165" s="22"/>
      <c r="V165" s="22"/>
      <c r="W165" s="14"/>
    </row>
    <row r="166" spans="1:66" ht="84.65" hidden="1" customHeight="1">
      <c r="A166" s="119" t="s">
        <v>1009</v>
      </c>
      <c r="B166" s="119" t="s">
        <v>157</v>
      </c>
      <c r="C166" s="119" t="s">
        <v>0</v>
      </c>
      <c r="D166" s="289" t="s">
        <v>220</v>
      </c>
      <c r="E166" s="244">
        <f t="shared" si="30"/>
        <v>0</v>
      </c>
      <c r="F166" s="244"/>
      <c r="G166" s="244"/>
      <c r="H166" s="244"/>
      <c r="I166" s="244"/>
      <c r="J166" s="244"/>
      <c r="K166" s="244"/>
      <c r="L166" s="244"/>
      <c r="M166" s="244"/>
      <c r="N166" s="244"/>
      <c r="O166" s="244"/>
      <c r="P166" s="181">
        <f t="shared" si="29"/>
        <v>0</v>
      </c>
      <c r="Q166" s="670">
        <f t="shared" si="27"/>
        <v>0</v>
      </c>
      <c r="S166" s="298"/>
      <c r="T166" s="300"/>
      <c r="U166" s="22"/>
      <c r="V166" s="22"/>
      <c r="W166" s="14"/>
    </row>
    <row r="167" spans="1:66" ht="111" hidden="1" customHeight="1">
      <c r="A167" s="119" t="s">
        <v>1019</v>
      </c>
      <c r="B167" s="119" t="s">
        <v>1020</v>
      </c>
      <c r="C167" s="119" t="s">
        <v>352</v>
      </c>
      <c r="D167" s="289" t="s">
        <v>76</v>
      </c>
      <c r="E167" s="244">
        <f t="shared" si="30"/>
        <v>0</v>
      </c>
      <c r="F167" s="244"/>
      <c r="G167" s="244"/>
      <c r="H167" s="244"/>
      <c r="I167" s="244"/>
      <c r="J167" s="244"/>
      <c r="K167" s="244"/>
      <c r="L167" s="244"/>
      <c r="M167" s="244"/>
      <c r="N167" s="244"/>
      <c r="O167" s="244"/>
      <c r="P167" s="181">
        <f>+E167+J167</f>
        <v>0</v>
      </c>
      <c r="Q167" s="670">
        <f t="shared" si="27"/>
        <v>0</v>
      </c>
      <c r="S167" s="298"/>
      <c r="T167" s="300"/>
      <c r="U167" s="22"/>
      <c r="V167" s="22"/>
      <c r="W167" s="14"/>
    </row>
    <row r="168" spans="1:66" ht="114" hidden="1" customHeight="1">
      <c r="A168" s="119" t="s">
        <v>724</v>
      </c>
      <c r="B168" s="119" t="s">
        <v>725</v>
      </c>
      <c r="C168" s="119" t="s">
        <v>261</v>
      </c>
      <c r="D168" s="261" t="s">
        <v>396</v>
      </c>
      <c r="E168" s="105">
        <f t="shared" si="30"/>
        <v>0</v>
      </c>
      <c r="F168" s="105"/>
      <c r="G168" s="105"/>
      <c r="H168" s="105"/>
      <c r="I168" s="105"/>
      <c r="J168" s="105"/>
      <c r="K168" s="105"/>
      <c r="L168" s="105"/>
      <c r="M168" s="105"/>
      <c r="N168" s="105"/>
      <c r="O168" s="105"/>
      <c r="P168" s="104">
        <f t="shared" si="29"/>
        <v>0</v>
      </c>
      <c r="Q168" s="670">
        <f t="shared" si="27"/>
        <v>0</v>
      </c>
      <c r="R168" s="14"/>
      <c r="S168" s="22"/>
      <c r="T168" s="22"/>
      <c r="U168" s="22"/>
      <c r="V168" s="22"/>
      <c r="W168" s="14"/>
    </row>
    <row r="169" spans="1:66" ht="93.65" hidden="1" customHeight="1">
      <c r="A169" s="119" t="s">
        <v>1010</v>
      </c>
      <c r="B169" s="119" t="s">
        <v>672</v>
      </c>
      <c r="C169" s="119" t="s">
        <v>352</v>
      </c>
      <c r="D169" s="261" t="s">
        <v>1107</v>
      </c>
      <c r="E169" s="105">
        <f t="shared" si="30"/>
        <v>0</v>
      </c>
      <c r="F169" s="105"/>
      <c r="G169" s="105"/>
      <c r="H169" s="105"/>
      <c r="I169" s="105"/>
      <c r="J169" s="105"/>
      <c r="K169" s="105"/>
      <c r="L169" s="105"/>
      <c r="M169" s="105"/>
      <c r="N169" s="105"/>
      <c r="O169" s="105"/>
      <c r="P169" s="104">
        <f t="shared" si="29"/>
        <v>0</v>
      </c>
      <c r="Q169" s="670">
        <f t="shared" si="27"/>
        <v>0</v>
      </c>
      <c r="R169" s="14"/>
      <c r="S169" s="22"/>
      <c r="T169" s="22"/>
      <c r="U169" s="22"/>
      <c r="V169" s="22"/>
      <c r="W169" s="14"/>
    </row>
    <row r="170" spans="1:66" ht="89.25" hidden="1" customHeight="1">
      <c r="A170" s="119" t="s">
        <v>1008</v>
      </c>
      <c r="B170" s="119" t="s">
        <v>156</v>
      </c>
      <c r="C170" s="119" t="s">
        <v>54</v>
      </c>
      <c r="D170" s="268" t="s">
        <v>776</v>
      </c>
      <c r="E170" s="244">
        <f t="shared" si="30"/>
        <v>0</v>
      </c>
      <c r="F170" s="244">
        <f>4000000-4000000</f>
        <v>0</v>
      </c>
      <c r="G170" s="244"/>
      <c r="H170" s="244"/>
      <c r="I170" s="244"/>
      <c r="J170" s="244"/>
      <c r="K170" s="244"/>
      <c r="L170" s="244"/>
      <c r="M170" s="244"/>
      <c r="N170" s="244"/>
      <c r="O170" s="244"/>
      <c r="P170" s="181">
        <f t="shared" si="29"/>
        <v>0</v>
      </c>
      <c r="Q170" s="670">
        <f t="shared" si="27"/>
        <v>0</v>
      </c>
      <c r="S170" s="298"/>
      <c r="T170" s="300"/>
      <c r="U170" s="22"/>
      <c r="V170" s="22"/>
      <c r="W170" s="14"/>
    </row>
    <row r="171" spans="1:66" ht="64.5" hidden="1" customHeight="1">
      <c r="A171" s="119" t="s">
        <v>116</v>
      </c>
      <c r="B171" s="119" t="s">
        <v>188</v>
      </c>
      <c r="C171" s="119" t="s">
        <v>1050</v>
      </c>
      <c r="D171" s="335" t="s">
        <v>403</v>
      </c>
      <c r="E171" s="244">
        <f>+F171+I171</f>
        <v>0</v>
      </c>
      <c r="F171" s="244"/>
      <c r="G171" s="244"/>
      <c r="H171" s="244"/>
      <c r="I171" s="244"/>
      <c r="J171" s="271">
        <f>+L171+O171</f>
        <v>0</v>
      </c>
      <c r="K171" s="244"/>
      <c r="L171" s="244"/>
      <c r="M171" s="244"/>
      <c r="N171" s="244"/>
      <c r="O171" s="244"/>
      <c r="P171" s="181">
        <f>+E171+J171</f>
        <v>0</v>
      </c>
      <c r="Q171" s="672">
        <f t="shared" si="27"/>
        <v>0</v>
      </c>
      <c r="S171" s="298"/>
      <c r="T171" s="300"/>
      <c r="U171" s="22"/>
      <c r="V171" s="22"/>
      <c r="W171" s="14"/>
    </row>
    <row r="172" spans="1:66" ht="36.65" hidden="1" customHeight="1">
      <c r="A172" s="123" t="s">
        <v>1010</v>
      </c>
      <c r="B172" s="119" t="s">
        <v>672</v>
      </c>
      <c r="C172" s="123" t="s">
        <v>531</v>
      </c>
      <c r="D172" s="196" t="s">
        <v>1107</v>
      </c>
      <c r="E172" s="104">
        <f t="shared" si="25"/>
        <v>0</v>
      </c>
      <c r="F172" s="104"/>
      <c r="G172" s="104"/>
      <c r="H172" s="104"/>
      <c r="I172" s="104"/>
      <c r="J172" s="104"/>
      <c r="K172" s="104"/>
      <c r="L172" s="104"/>
      <c r="M172" s="104"/>
      <c r="N172" s="104"/>
      <c r="O172" s="104"/>
      <c r="P172" s="104">
        <f t="shared" si="26"/>
        <v>0</v>
      </c>
      <c r="Q172" s="670">
        <f t="shared" si="27"/>
        <v>0</v>
      </c>
      <c r="R172" s="14"/>
      <c r="S172" s="22" t="e">
        <f>+#REF!-E114-E117-E157-E161-E170-E172+#REF!-#REF!-#REF!</f>
        <v>#REF!</v>
      </c>
      <c r="T172" s="22"/>
      <c r="U172" s="22"/>
      <c r="V172" s="22"/>
      <c r="W172" s="14"/>
    </row>
    <row r="173" spans="1:66" ht="45" hidden="1" customHeight="1">
      <c r="A173" s="245" t="s">
        <v>600</v>
      </c>
      <c r="B173" s="245" t="s">
        <v>107</v>
      </c>
      <c r="C173" s="245"/>
      <c r="D173" s="288" t="s">
        <v>803</v>
      </c>
      <c r="E173" s="180">
        <f>SUM(E174:E211)-E198-E180-E174-E197</f>
        <v>0</v>
      </c>
      <c r="F173" s="180">
        <f>SUM(F174:F211)-F198-F180-F174-F197</f>
        <v>0</v>
      </c>
      <c r="G173" s="180">
        <f t="shared" ref="G173:O173" si="31">SUM(G174:G211)-G198-G180-G174-G197</f>
        <v>0</v>
      </c>
      <c r="H173" s="180">
        <f t="shared" si="31"/>
        <v>0</v>
      </c>
      <c r="I173" s="180">
        <f t="shared" si="31"/>
        <v>0</v>
      </c>
      <c r="J173" s="180">
        <f t="shared" si="31"/>
        <v>0</v>
      </c>
      <c r="K173" s="180">
        <f t="shared" si="31"/>
        <v>0</v>
      </c>
      <c r="L173" s="180">
        <f t="shared" si="31"/>
        <v>0</v>
      </c>
      <c r="M173" s="180">
        <f t="shared" si="31"/>
        <v>0</v>
      </c>
      <c r="N173" s="180">
        <f t="shared" si="31"/>
        <v>0</v>
      </c>
      <c r="O173" s="180">
        <f t="shared" si="31"/>
        <v>0</v>
      </c>
      <c r="P173" s="180">
        <f t="shared" ref="P173:P201" si="32">+E173+J173</f>
        <v>0</v>
      </c>
      <c r="Q173" s="672">
        <v>0</v>
      </c>
      <c r="R173" s="673"/>
      <c r="S173" s="673"/>
      <c r="T173" s="674"/>
      <c r="U173" s="675"/>
      <c r="V173" s="675"/>
      <c r="W173" s="307"/>
      <c r="X173" s="307"/>
      <c r="Y173" s="307"/>
      <c r="Z173" s="307"/>
      <c r="AA173" s="307"/>
      <c r="AB173" s="307"/>
      <c r="AC173" s="307"/>
      <c r="AD173" s="307"/>
      <c r="AE173" s="307"/>
      <c r="AF173" s="307"/>
      <c r="AG173" s="307"/>
      <c r="AH173" s="307"/>
      <c r="AI173" s="307"/>
      <c r="AJ173" s="307"/>
      <c r="AK173" s="307"/>
      <c r="AL173" s="307"/>
      <c r="AM173" s="307"/>
      <c r="AN173" s="307"/>
    </row>
    <row r="174" spans="1:66" ht="42" hidden="1">
      <c r="A174" s="131"/>
      <c r="B174" s="131"/>
      <c r="C174" s="131"/>
      <c r="D174" s="217" t="s">
        <v>764</v>
      </c>
      <c r="E174" s="115">
        <f t="shared" ref="E174:E203" si="33">+F174+I174</f>
        <v>0</v>
      </c>
      <c r="F174" s="115"/>
      <c r="G174" s="200"/>
      <c r="H174" s="200"/>
      <c r="I174" s="200"/>
      <c r="J174" s="115">
        <f t="shared" ref="J174:J179" si="34">+L174+O174</f>
        <v>0</v>
      </c>
      <c r="K174" s="200"/>
      <c r="L174" s="200"/>
      <c r="M174" s="200"/>
      <c r="N174" s="200"/>
      <c r="O174" s="115"/>
      <c r="P174" s="115">
        <f t="shared" si="32"/>
        <v>0</v>
      </c>
      <c r="Q174" s="670">
        <f t="shared" si="27"/>
        <v>0</v>
      </c>
      <c r="R174" s="3"/>
      <c r="S174" s="5"/>
      <c r="T174" s="5"/>
      <c r="U174" s="5"/>
      <c r="V174" s="5"/>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c r="BD174" s="3"/>
      <c r="BE174" s="3"/>
      <c r="BF174" s="3"/>
      <c r="BG174" s="3"/>
      <c r="BH174" s="3"/>
      <c r="BI174" s="3"/>
      <c r="BJ174" s="3"/>
      <c r="BK174" s="3"/>
      <c r="BL174" s="3"/>
      <c r="BM174" s="3"/>
      <c r="BN174" s="3"/>
    </row>
    <row r="175" spans="1:66" ht="75.75" hidden="1" customHeight="1">
      <c r="A175" s="194" t="s">
        <v>1097</v>
      </c>
      <c r="B175" s="194" t="s">
        <v>360</v>
      </c>
      <c r="C175" s="194" t="s">
        <v>418</v>
      </c>
      <c r="D175" s="1" t="s">
        <v>900</v>
      </c>
      <c r="E175" s="181">
        <f>+F175+I175</f>
        <v>0</v>
      </c>
      <c r="F175" s="181"/>
      <c r="G175" s="181"/>
      <c r="H175" s="181"/>
      <c r="I175" s="181"/>
      <c r="J175" s="181">
        <f t="shared" si="34"/>
        <v>0</v>
      </c>
      <c r="K175" s="181"/>
      <c r="L175" s="181"/>
      <c r="M175" s="181"/>
      <c r="N175" s="181"/>
      <c r="O175" s="181"/>
      <c r="P175" s="181">
        <f t="shared" si="32"/>
        <v>0</v>
      </c>
      <c r="Q175" s="670">
        <f t="shared" si="27"/>
        <v>0</v>
      </c>
      <c r="R175" s="3"/>
      <c r="S175" s="5"/>
      <c r="T175" s="5"/>
      <c r="U175" s="5"/>
      <c r="V175" s="5"/>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row>
    <row r="176" spans="1:66" ht="84" hidden="1" customHeight="1">
      <c r="A176" s="194" t="s">
        <v>1098</v>
      </c>
      <c r="B176" s="194" t="s">
        <v>98</v>
      </c>
      <c r="C176" s="194" t="s">
        <v>684</v>
      </c>
      <c r="D176" s="1" t="s">
        <v>576</v>
      </c>
      <c r="E176" s="181">
        <f>+F176+I176</f>
        <v>0</v>
      </c>
      <c r="F176" s="181"/>
      <c r="G176" s="181"/>
      <c r="H176" s="181"/>
      <c r="I176" s="181"/>
      <c r="J176" s="181">
        <f t="shared" si="34"/>
        <v>0</v>
      </c>
      <c r="K176" s="181"/>
      <c r="L176" s="181"/>
      <c r="M176" s="181"/>
      <c r="N176" s="181"/>
      <c r="O176" s="181"/>
      <c r="P176" s="181">
        <f t="shared" si="32"/>
        <v>0</v>
      </c>
      <c r="Q176" s="670">
        <f t="shared" si="27"/>
        <v>0</v>
      </c>
      <c r="R176" s="296"/>
      <c r="S176" s="298"/>
      <c r="T176" s="300"/>
      <c r="U176" s="5"/>
      <c r="V176" s="5"/>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c r="BD176" s="3"/>
      <c r="BE176" s="3"/>
      <c r="BF176" s="3"/>
      <c r="BG176" s="3"/>
      <c r="BH176" s="3"/>
      <c r="BI176" s="3"/>
      <c r="BJ176" s="3"/>
      <c r="BK176" s="3"/>
      <c r="BL176" s="3"/>
      <c r="BM176" s="3"/>
      <c r="BN176" s="3"/>
    </row>
    <row r="177" spans="1:66" ht="62.5" hidden="1" customHeight="1">
      <c r="A177" s="194" t="s">
        <v>973</v>
      </c>
      <c r="B177" s="194" t="s">
        <v>1067</v>
      </c>
      <c r="C177" s="194" t="s">
        <v>55</v>
      </c>
      <c r="D177" s="272" t="s">
        <v>438</v>
      </c>
      <c r="E177" s="181">
        <f t="shared" si="33"/>
        <v>0</v>
      </c>
      <c r="F177" s="181"/>
      <c r="G177" s="181"/>
      <c r="H177" s="181"/>
      <c r="I177" s="181"/>
      <c r="J177" s="181">
        <f t="shared" si="34"/>
        <v>0</v>
      </c>
      <c r="K177" s="181"/>
      <c r="L177" s="181"/>
      <c r="M177" s="181"/>
      <c r="N177" s="181"/>
      <c r="O177" s="181"/>
      <c r="P177" s="181">
        <f t="shared" si="32"/>
        <v>0</v>
      </c>
      <c r="Q177" s="670">
        <f t="shared" si="27"/>
        <v>0</v>
      </c>
      <c r="R177" s="3"/>
      <c r="S177" s="5"/>
      <c r="T177" s="5"/>
      <c r="U177" s="5"/>
      <c r="V177" s="5"/>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c r="BD177" s="3"/>
      <c r="BE177" s="3"/>
      <c r="BF177" s="3"/>
      <c r="BG177" s="3"/>
      <c r="BH177" s="3"/>
      <c r="BI177" s="3"/>
      <c r="BJ177" s="3"/>
      <c r="BK177" s="3"/>
      <c r="BL177" s="3"/>
      <c r="BM177" s="3"/>
      <c r="BN177" s="3"/>
    </row>
    <row r="178" spans="1:66" ht="15.5" hidden="1">
      <c r="A178" s="131"/>
      <c r="B178" s="127"/>
      <c r="C178" s="127"/>
      <c r="D178" s="223" t="s">
        <v>606</v>
      </c>
      <c r="E178" s="133">
        <f t="shared" si="33"/>
        <v>0</v>
      </c>
      <c r="F178" s="133"/>
      <c r="G178" s="133"/>
      <c r="H178" s="133"/>
      <c r="I178" s="133"/>
      <c r="J178" s="111">
        <f t="shared" si="34"/>
        <v>0</v>
      </c>
      <c r="K178" s="133"/>
      <c r="L178" s="133"/>
      <c r="M178" s="133"/>
      <c r="N178" s="133"/>
      <c r="O178" s="133"/>
      <c r="P178" s="111">
        <f t="shared" si="32"/>
        <v>0</v>
      </c>
      <c r="Q178" s="670">
        <f t="shared" si="27"/>
        <v>0</v>
      </c>
      <c r="R178" s="3"/>
      <c r="S178" s="5"/>
      <c r="T178" s="5"/>
      <c r="U178" s="5"/>
      <c r="V178" s="5"/>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c r="BD178" s="3"/>
      <c r="BE178" s="3"/>
      <c r="BF178" s="3"/>
      <c r="BG178" s="3"/>
      <c r="BH178" s="3"/>
      <c r="BI178" s="3"/>
      <c r="BJ178" s="3"/>
      <c r="BK178" s="3"/>
      <c r="BL178" s="3"/>
      <c r="BM178" s="3"/>
      <c r="BN178" s="3"/>
    </row>
    <row r="179" spans="1:66" ht="26" hidden="1">
      <c r="A179" s="131"/>
      <c r="B179" s="127" t="s">
        <v>99</v>
      </c>
      <c r="C179" s="127"/>
      <c r="D179" s="223" t="s">
        <v>867</v>
      </c>
      <c r="E179" s="133">
        <f t="shared" si="33"/>
        <v>0</v>
      </c>
      <c r="F179" s="133"/>
      <c r="G179" s="133"/>
      <c r="H179" s="133"/>
      <c r="I179" s="133"/>
      <c r="J179" s="111">
        <f t="shared" si="34"/>
        <v>0</v>
      </c>
      <c r="K179" s="133"/>
      <c r="L179" s="133"/>
      <c r="M179" s="133"/>
      <c r="N179" s="133"/>
      <c r="O179" s="133"/>
      <c r="P179" s="111">
        <f t="shared" si="32"/>
        <v>0</v>
      </c>
      <c r="Q179" s="670">
        <f t="shared" si="27"/>
        <v>0</v>
      </c>
      <c r="R179" s="3"/>
      <c r="S179" s="5"/>
      <c r="T179" s="5"/>
      <c r="U179" s="5"/>
      <c r="V179" s="5"/>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c r="BC179" s="3"/>
      <c r="BD179" s="3"/>
      <c r="BE179" s="3"/>
      <c r="BF179" s="3"/>
      <c r="BG179" s="3"/>
      <c r="BH179" s="3"/>
      <c r="BI179" s="3"/>
      <c r="BJ179" s="3"/>
      <c r="BK179" s="3"/>
      <c r="BL179" s="3"/>
      <c r="BM179" s="3"/>
      <c r="BN179" s="3"/>
    </row>
    <row r="180" spans="1:66" ht="42" hidden="1">
      <c r="A180" s="131"/>
      <c r="B180" s="122"/>
      <c r="C180" s="122"/>
      <c r="D180" s="217" t="s">
        <v>764</v>
      </c>
      <c r="E180" s="115">
        <f t="shared" si="33"/>
        <v>0</v>
      </c>
      <c r="F180" s="115"/>
      <c r="G180" s="200"/>
      <c r="H180" s="200"/>
      <c r="I180" s="200"/>
      <c r="J180" s="115"/>
      <c r="K180" s="200"/>
      <c r="L180" s="200"/>
      <c r="M180" s="200"/>
      <c r="N180" s="200"/>
      <c r="O180" s="115"/>
      <c r="P180" s="115">
        <f t="shared" si="32"/>
        <v>0</v>
      </c>
      <c r="Q180" s="670">
        <f t="shared" si="27"/>
        <v>0</v>
      </c>
      <c r="R180" s="3"/>
      <c r="S180" s="5"/>
      <c r="T180" s="5"/>
      <c r="U180" s="5"/>
      <c r="V180" s="5"/>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row>
    <row r="181" spans="1:66" ht="39.65" hidden="1" customHeight="1">
      <c r="A181" s="194" t="s">
        <v>974</v>
      </c>
      <c r="B181" s="194" t="s">
        <v>439</v>
      </c>
      <c r="C181" s="194" t="s">
        <v>56</v>
      </c>
      <c r="D181" s="1" t="s">
        <v>31</v>
      </c>
      <c r="E181" s="181">
        <f t="shared" si="33"/>
        <v>0</v>
      </c>
      <c r="F181" s="181"/>
      <c r="G181" s="302"/>
      <c r="H181" s="302"/>
      <c r="I181" s="302"/>
      <c r="J181" s="244">
        <f t="shared" ref="J181:J189" si="35">+L181+O181</f>
        <v>0</v>
      </c>
      <c r="K181" s="267"/>
      <c r="L181" s="267"/>
      <c r="M181" s="302"/>
      <c r="N181" s="302"/>
      <c r="O181" s="181"/>
      <c r="P181" s="181">
        <f t="shared" si="32"/>
        <v>0</v>
      </c>
      <c r="Q181" s="670">
        <f t="shared" si="27"/>
        <v>0</v>
      </c>
      <c r="R181" s="296"/>
      <c r="S181" s="298"/>
      <c r="T181" s="300"/>
      <c r="U181" s="5"/>
      <c r="V181" s="5"/>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row>
    <row r="182" spans="1:66" ht="42" hidden="1">
      <c r="A182" s="117" t="s">
        <v>975</v>
      </c>
      <c r="B182" s="117" t="s">
        <v>679</v>
      </c>
      <c r="C182" s="117" t="s">
        <v>678</v>
      </c>
      <c r="D182" s="214" t="s">
        <v>344</v>
      </c>
      <c r="E182" s="105">
        <f t="shared" si="33"/>
        <v>0</v>
      </c>
      <c r="F182" s="105"/>
      <c r="G182" s="105"/>
      <c r="H182" s="105"/>
      <c r="I182" s="105"/>
      <c r="J182" s="105">
        <f t="shared" si="35"/>
        <v>0</v>
      </c>
      <c r="K182" s="105"/>
      <c r="L182" s="105"/>
      <c r="M182" s="105"/>
      <c r="N182" s="105"/>
      <c r="O182" s="105"/>
      <c r="P182" s="105">
        <f t="shared" si="32"/>
        <v>0</v>
      </c>
      <c r="Q182" s="670">
        <f t="shared" si="27"/>
        <v>0</v>
      </c>
      <c r="R182" s="25"/>
      <c r="S182" s="46"/>
      <c r="T182" s="46"/>
      <c r="U182" s="46"/>
      <c r="V182" s="46"/>
    </row>
    <row r="183" spans="1:66" ht="48.65" hidden="1" customHeight="1">
      <c r="A183" s="129" t="s">
        <v>743</v>
      </c>
      <c r="B183" s="129" t="s">
        <v>345</v>
      </c>
      <c r="C183" s="129" t="s">
        <v>57</v>
      </c>
      <c r="D183" s="198" t="s">
        <v>173</v>
      </c>
      <c r="E183" s="181">
        <f t="shared" si="33"/>
        <v>0</v>
      </c>
      <c r="F183" s="181"/>
      <c r="G183" s="181"/>
      <c r="H183" s="181"/>
      <c r="I183" s="181"/>
      <c r="J183" s="181">
        <f t="shared" si="35"/>
        <v>0</v>
      </c>
      <c r="K183" s="181"/>
      <c r="L183" s="181"/>
      <c r="M183" s="181"/>
      <c r="N183" s="181"/>
      <c r="O183" s="181"/>
      <c r="P183" s="181">
        <f t="shared" si="32"/>
        <v>0</v>
      </c>
      <c r="Q183" s="670">
        <f t="shared" si="27"/>
        <v>0</v>
      </c>
      <c r="R183" s="25"/>
      <c r="S183" s="46"/>
      <c r="T183" s="46"/>
      <c r="U183" s="46"/>
      <c r="V183" s="46"/>
    </row>
    <row r="184" spans="1:66" ht="82.15" hidden="1" customHeight="1">
      <c r="A184" s="129" t="s">
        <v>744</v>
      </c>
      <c r="B184" s="129" t="s">
        <v>346</v>
      </c>
      <c r="C184" s="129" t="s">
        <v>58</v>
      </c>
      <c r="D184" s="215" t="s">
        <v>907</v>
      </c>
      <c r="E184" s="181">
        <f t="shared" si="33"/>
        <v>0</v>
      </c>
      <c r="F184" s="181"/>
      <c r="G184" s="181"/>
      <c r="H184" s="181"/>
      <c r="I184" s="181"/>
      <c r="J184" s="181">
        <f>+L184+O184</f>
        <v>0</v>
      </c>
      <c r="K184" s="181"/>
      <c r="L184" s="181"/>
      <c r="M184" s="181"/>
      <c r="N184" s="181"/>
      <c r="O184" s="181"/>
      <c r="P184" s="181">
        <f t="shared" si="32"/>
        <v>0</v>
      </c>
      <c r="Q184" s="672">
        <f t="shared" si="27"/>
        <v>0</v>
      </c>
      <c r="R184" s="307"/>
      <c r="S184" s="675"/>
      <c r="T184" s="675"/>
      <c r="U184" s="675"/>
      <c r="V184" s="675"/>
      <c r="W184" s="307"/>
      <c r="X184" s="307"/>
      <c r="Y184" s="307"/>
      <c r="Z184" s="307"/>
      <c r="AA184" s="307"/>
      <c r="AB184" s="307"/>
      <c r="AC184" s="307"/>
      <c r="AD184" s="307"/>
      <c r="AE184" s="307"/>
      <c r="AF184" s="307"/>
      <c r="AG184" s="307"/>
      <c r="AH184" s="307"/>
      <c r="AI184" s="307"/>
      <c r="AJ184" s="307"/>
      <c r="AK184" s="307"/>
      <c r="AL184" s="307"/>
      <c r="AM184" s="307"/>
      <c r="AN184" s="307"/>
    </row>
    <row r="185" spans="1:66" ht="148.5" hidden="1" customHeight="1">
      <c r="A185" s="129" t="s">
        <v>1091</v>
      </c>
      <c r="B185" s="129" t="s">
        <v>1128</v>
      </c>
      <c r="C185" s="129" t="s">
        <v>60</v>
      </c>
      <c r="D185" s="215" t="s">
        <v>689</v>
      </c>
      <c r="E185" s="181">
        <f>+F185+I185</f>
        <v>0</v>
      </c>
      <c r="F185" s="181"/>
      <c r="G185" s="181"/>
      <c r="H185" s="181"/>
      <c r="I185" s="181"/>
      <c r="J185" s="181">
        <f t="shared" si="35"/>
        <v>0</v>
      </c>
      <c r="K185" s="181"/>
      <c r="L185" s="181"/>
      <c r="M185" s="181"/>
      <c r="N185" s="181"/>
      <c r="O185" s="181"/>
      <c r="P185" s="181">
        <f t="shared" si="32"/>
        <v>0</v>
      </c>
      <c r="Q185" s="672">
        <f t="shared" si="27"/>
        <v>0</v>
      </c>
      <c r="R185" s="307"/>
      <c r="S185" s="675"/>
      <c r="T185" s="675"/>
      <c r="U185" s="675"/>
      <c r="V185" s="675"/>
      <c r="W185" s="307"/>
      <c r="X185" s="307"/>
      <c r="Y185" s="307"/>
      <c r="Z185" s="307"/>
      <c r="AA185" s="307"/>
      <c r="AB185" s="307"/>
      <c r="AC185" s="307"/>
      <c r="AD185" s="307"/>
      <c r="AE185" s="307"/>
      <c r="AF185" s="307"/>
      <c r="AG185" s="307"/>
      <c r="AH185" s="307"/>
      <c r="AI185" s="307"/>
      <c r="AJ185" s="307"/>
      <c r="AK185" s="307"/>
      <c r="AL185" s="307"/>
      <c r="AM185" s="307"/>
      <c r="AN185" s="307"/>
    </row>
    <row r="186" spans="1:66" ht="57" hidden="1" customHeight="1">
      <c r="A186" s="129" t="s">
        <v>436</v>
      </c>
      <c r="B186" s="129" t="s">
        <v>1069</v>
      </c>
      <c r="C186" s="129" t="s">
        <v>1161</v>
      </c>
      <c r="D186" s="215" t="s">
        <v>1028</v>
      </c>
      <c r="E186" s="181">
        <f>+F186+I186</f>
        <v>0</v>
      </c>
      <c r="F186" s="181"/>
      <c r="G186" s="181"/>
      <c r="H186" s="181"/>
      <c r="I186" s="181"/>
      <c r="J186" s="181">
        <f t="shared" si="35"/>
        <v>0</v>
      </c>
      <c r="K186" s="181"/>
      <c r="L186" s="181"/>
      <c r="M186" s="181"/>
      <c r="N186" s="181"/>
      <c r="O186" s="181"/>
      <c r="P186" s="181">
        <f t="shared" si="32"/>
        <v>0</v>
      </c>
      <c r="Q186" s="670">
        <f t="shared" si="27"/>
        <v>0</v>
      </c>
      <c r="R186" s="25"/>
      <c r="S186" s="46"/>
      <c r="T186" s="46"/>
      <c r="U186" s="46"/>
      <c r="V186" s="46"/>
    </row>
    <row r="187" spans="1:66" ht="57.75" hidden="1" customHeight="1">
      <c r="A187" s="129" t="s">
        <v>1094</v>
      </c>
      <c r="B187" s="129" t="s">
        <v>324</v>
      </c>
      <c r="C187" s="129" t="s">
        <v>1001</v>
      </c>
      <c r="D187" s="272" t="s">
        <v>174</v>
      </c>
      <c r="E187" s="181">
        <f>+F187+I187</f>
        <v>0</v>
      </c>
      <c r="F187" s="181"/>
      <c r="G187" s="181"/>
      <c r="H187" s="181"/>
      <c r="I187" s="181"/>
      <c r="J187" s="181">
        <f t="shared" si="35"/>
        <v>0</v>
      </c>
      <c r="K187" s="181"/>
      <c r="L187" s="181"/>
      <c r="M187" s="181"/>
      <c r="N187" s="181"/>
      <c r="O187" s="181"/>
      <c r="P187" s="181">
        <f t="shared" si="32"/>
        <v>0</v>
      </c>
      <c r="Q187" s="672">
        <f t="shared" si="27"/>
        <v>0</v>
      </c>
      <c r="R187" s="25"/>
      <c r="S187" s="46"/>
      <c r="T187" s="46"/>
      <c r="U187" s="46"/>
      <c r="V187" s="46"/>
    </row>
    <row r="188" spans="1:66" ht="116.25" hidden="1" customHeight="1">
      <c r="A188" s="129" t="s">
        <v>153</v>
      </c>
      <c r="B188" s="129" t="s">
        <v>908</v>
      </c>
      <c r="C188" s="129" t="s">
        <v>59</v>
      </c>
      <c r="D188" s="1" t="s">
        <v>249</v>
      </c>
      <c r="E188" s="181">
        <f t="shared" si="33"/>
        <v>0</v>
      </c>
      <c r="F188" s="181"/>
      <c r="G188" s="181"/>
      <c r="H188" s="181"/>
      <c r="I188" s="181"/>
      <c r="J188" s="181">
        <f t="shared" si="35"/>
        <v>0</v>
      </c>
      <c r="K188" s="181"/>
      <c r="L188" s="181"/>
      <c r="M188" s="181"/>
      <c r="N188" s="181"/>
      <c r="O188" s="181"/>
      <c r="P188" s="181">
        <f t="shared" si="32"/>
        <v>0</v>
      </c>
      <c r="Q188" s="670">
        <f t="shared" si="27"/>
        <v>0</v>
      </c>
      <c r="R188" s="25"/>
      <c r="S188" s="46"/>
      <c r="T188" s="46"/>
      <c r="U188" s="46"/>
      <c r="V188" s="46"/>
    </row>
    <row r="189" spans="1:66" ht="52.15" hidden="1" customHeight="1">
      <c r="A189" s="129" t="s">
        <v>1092</v>
      </c>
      <c r="B189" s="129" t="s">
        <v>675</v>
      </c>
      <c r="C189" s="129" t="s">
        <v>357</v>
      </c>
      <c r="D189" s="1" t="s">
        <v>432</v>
      </c>
      <c r="E189" s="181">
        <f t="shared" si="33"/>
        <v>0</v>
      </c>
      <c r="F189" s="181"/>
      <c r="G189" s="181"/>
      <c r="H189" s="181"/>
      <c r="I189" s="181"/>
      <c r="J189" s="181">
        <f t="shared" si="35"/>
        <v>0</v>
      </c>
      <c r="K189" s="181"/>
      <c r="L189" s="181"/>
      <c r="M189" s="181"/>
      <c r="N189" s="181"/>
      <c r="O189" s="181"/>
      <c r="P189" s="181">
        <f t="shared" si="32"/>
        <v>0</v>
      </c>
      <c r="Q189" s="672">
        <f t="shared" si="27"/>
        <v>0</v>
      </c>
      <c r="R189" s="25"/>
      <c r="S189" s="46"/>
      <c r="T189" s="46"/>
      <c r="U189" s="46"/>
      <c r="V189" s="46"/>
    </row>
    <row r="190" spans="1:66" ht="63" hidden="1" customHeight="1">
      <c r="A190" s="129" t="s">
        <v>314</v>
      </c>
      <c r="B190" s="129" t="s">
        <v>421</v>
      </c>
      <c r="C190" s="129" t="s">
        <v>1369</v>
      </c>
      <c r="D190" s="1" t="s">
        <v>347</v>
      </c>
      <c r="E190" s="181">
        <f>+F190+I190</f>
        <v>0</v>
      </c>
      <c r="F190" s="181"/>
      <c r="G190" s="181"/>
      <c r="H190" s="181"/>
      <c r="I190" s="181"/>
      <c r="J190" s="181"/>
      <c r="K190" s="181"/>
      <c r="L190" s="181"/>
      <c r="M190" s="181"/>
      <c r="N190" s="181"/>
      <c r="O190" s="181"/>
      <c r="P190" s="181">
        <f t="shared" si="32"/>
        <v>0</v>
      </c>
      <c r="Q190" s="670">
        <f t="shared" si="27"/>
        <v>0</v>
      </c>
      <c r="R190" s="25"/>
      <c r="S190" s="46"/>
      <c r="T190" s="46"/>
      <c r="U190" s="46"/>
      <c r="V190" s="46"/>
    </row>
    <row r="191" spans="1:66" ht="30.75" hidden="1" customHeight="1">
      <c r="A191" s="129" t="s">
        <v>1133</v>
      </c>
      <c r="B191" s="129" t="s">
        <v>483</v>
      </c>
      <c r="C191" s="129" t="s">
        <v>1369</v>
      </c>
      <c r="D191" s="196" t="s">
        <v>14</v>
      </c>
      <c r="E191" s="104">
        <f t="shared" si="33"/>
        <v>0</v>
      </c>
      <c r="F191" s="104"/>
      <c r="G191" s="104"/>
      <c r="H191" s="104"/>
      <c r="I191" s="104"/>
      <c r="J191" s="104"/>
      <c r="K191" s="104"/>
      <c r="L191" s="104"/>
      <c r="M191" s="104"/>
      <c r="N191" s="104"/>
      <c r="O191" s="104"/>
      <c r="P191" s="104">
        <f t="shared" si="32"/>
        <v>0</v>
      </c>
      <c r="Q191" s="670">
        <f t="shared" si="27"/>
        <v>0</v>
      </c>
      <c r="R191" s="25"/>
      <c r="S191" s="46"/>
      <c r="T191" s="46"/>
      <c r="U191" s="46"/>
      <c r="V191" s="46"/>
    </row>
    <row r="192" spans="1:66" ht="113.25" hidden="1" customHeight="1">
      <c r="A192" s="129" t="s">
        <v>1093</v>
      </c>
      <c r="B192" s="129" t="s">
        <v>185</v>
      </c>
      <c r="C192" s="129" t="s">
        <v>1000</v>
      </c>
      <c r="D192" s="215" t="s">
        <v>323</v>
      </c>
      <c r="E192" s="181">
        <f t="shared" si="33"/>
        <v>0</v>
      </c>
      <c r="F192" s="181"/>
      <c r="G192" s="181"/>
      <c r="H192" s="181"/>
      <c r="I192" s="181"/>
      <c r="J192" s="181">
        <f>+L192+O192</f>
        <v>0</v>
      </c>
      <c r="K192" s="181"/>
      <c r="L192" s="181"/>
      <c r="M192" s="181"/>
      <c r="N192" s="181"/>
      <c r="O192" s="181"/>
      <c r="P192" s="181">
        <f t="shared" si="32"/>
        <v>0</v>
      </c>
      <c r="Q192" s="670">
        <f t="shared" si="27"/>
        <v>0</v>
      </c>
      <c r="R192" s="25"/>
      <c r="S192" s="46"/>
      <c r="T192" s="46"/>
      <c r="U192" s="46"/>
      <c r="V192" s="46"/>
    </row>
    <row r="193" spans="1:66" ht="98.25" hidden="1" customHeight="1">
      <c r="A193" s="194" t="s">
        <v>175</v>
      </c>
      <c r="B193" s="194" t="s">
        <v>176</v>
      </c>
      <c r="C193" s="194" t="s">
        <v>859</v>
      </c>
      <c r="D193" s="303" t="s">
        <v>40</v>
      </c>
      <c r="E193" s="181">
        <f>+F193+I193</f>
        <v>0</v>
      </c>
      <c r="F193" s="181"/>
      <c r="G193" s="181"/>
      <c r="H193" s="181"/>
      <c r="I193" s="181"/>
      <c r="J193" s="181">
        <f>+L193+O193</f>
        <v>0</v>
      </c>
      <c r="K193" s="181"/>
      <c r="L193" s="181"/>
      <c r="M193" s="181"/>
      <c r="N193" s="181"/>
      <c r="O193" s="181"/>
      <c r="P193" s="181">
        <f t="shared" si="32"/>
        <v>0</v>
      </c>
      <c r="Q193" s="670">
        <f t="shared" si="27"/>
        <v>0</v>
      </c>
      <c r="R193" s="25"/>
      <c r="S193" s="46"/>
      <c r="T193" s="46"/>
      <c r="U193" s="46"/>
      <c r="V193" s="46"/>
    </row>
    <row r="194" spans="1:66" ht="75" hidden="1" customHeight="1">
      <c r="A194" s="194" t="s">
        <v>1062</v>
      </c>
      <c r="B194" s="194" t="s">
        <v>1063</v>
      </c>
      <c r="C194" s="194" t="s">
        <v>860</v>
      </c>
      <c r="D194" s="303" t="s">
        <v>716</v>
      </c>
      <c r="E194" s="181">
        <f>+F194+I194</f>
        <v>0</v>
      </c>
      <c r="F194" s="181"/>
      <c r="G194" s="181"/>
      <c r="H194" s="181"/>
      <c r="I194" s="181"/>
      <c r="J194" s="181">
        <f>+L194+O194</f>
        <v>0</v>
      </c>
      <c r="K194" s="181"/>
      <c r="L194" s="181"/>
      <c r="M194" s="181"/>
      <c r="N194" s="181"/>
      <c r="O194" s="181"/>
      <c r="P194" s="181">
        <f t="shared" si="32"/>
        <v>0</v>
      </c>
      <c r="Q194" s="670">
        <f t="shared" si="27"/>
        <v>0</v>
      </c>
      <c r="R194" s="25"/>
      <c r="S194" s="46"/>
      <c r="T194" s="46"/>
      <c r="U194" s="46"/>
      <c r="V194" s="46"/>
    </row>
    <row r="195" spans="1:66" ht="29.25" hidden="1" customHeight="1">
      <c r="A195" s="194" t="s">
        <v>1095</v>
      </c>
      <c r="B195" s="194" t="s">
        <v>359</v>
      </c>
      <c r="C195" s="194" t="s">
        <v>860</v>
      </c>
      <c r="D195" s="226" t="s">
        <v>1066</v>
      </c>
      <c r="E195" s="104">
        <f>+F195+I195</f>
        <v>0</v>
      </c>
      <c r="F195" s="104"/>
      <c r="G195" s="104"/>
      <c r="H195" s="104"/>
      <c r="I195" s="104"/>
      <c r="J195" s="104">
        <f>+L195+O195</f>
        <v>0</v>
      </c>
      <c r="K195" s="104"/>
      <c r="L195" s="104"/>
      <c r="M195" s="104"/>
      <c r="N195" s="104"/>
      <c r="O195" s="104"/>
      <c r="P195" s="104">
        <f t="shared" si="32"/>
        <v>0</v>
      </c>
      <c r="Q195" s="670">
        <f t="shared" si="27"/>
        <v>0</v>
      </c>
      <c r="R195" s="25"/>
      <c r="S195" s="46"/>
      <c r="T195" s="46"/>
      <c r="U195" s="46"/>
      <c r="V195" s="46"/>
    </row>
    <row r="196" spans="1:66" ht="84.75" hidden="1" customHeight="1">
      <c r="A196" s="129" t="s">
        <v>41</v>
      </c>
      <c r="B196" s="129" t="s">
        <v>42</v>
      </c>
      <c r="C196" s="129" t="s">
        <v>609</v>
      </c>
      <c r="D196" s="309" t="s">
        <v>769</v>
      </c>
      <c r="E196" s="181">
        <f t="shared" si="33"/>
        <v>0</v>
      </c>
      <c r="F196" s="181"/>
      <c r="G196" s="181"/>
      <c r="H196" s="181"/>
      <c r="I196" s="181"/>
      <c r="J196" s="181">
        <f>+L196+O196</f>
        <v>0</v>
      </c>
      <c r="K196" s="181"/>
      <c r="L196" s="181"/>
      <c r="M196" s="181"/>
      <c r="N196" s="181"/>
      <c r="O196" s="181"/>
      <c r="P196" s="181">
        <f t="shared" si="32"/>
        <v>0</v>
      </c>
      <c r="Q196" s="670">
        <f t="shared" si="27"/>
        <v>0</v>
      </c>
      <c r="R196" s="14"/>
      <c r="S196" s="22"/>
      <c r="T196" s="22"/>
      <c r="U196" s="22"/>
      <c r="V196" s="22"/>
      <c r="W196" s="14"/>
      <c r="AS196" s="3"/>
      <c r="AT196" s="3"/>
      <c r="AU196" s="3"/>
      <c r="AV196" s="3"/>
      <c r="AW196" s="3"/>
      <c r="AX196" s="3"/>
      <c r="AY196" s="3"/>
      <c r="AZ196" s="3"/>
      <c r="BA196" s="3"/>
      <c r="BB196" s="3"/>
      <c r="BC196" s="3"/>
      <c r="BD196" s="3"/>
      <c r="BE196" s="3"/>
      <c r="BF196" s="3"/>
      <c r="BG196" s="3"/>
      <c r="BH196" s="3"/>
      <c r="BI196" s="3"/>
      <c r="BJ196" s="3"/>
      <c r="BK196" s="3"/>
      <c r="BL196" s="3"/>
      <c r="BM196" s="3"/>
      <c r="BN196" s="3"/>
    </row>
    <row r="197" spans="1:66" ht="30" hidden="1" customHeight="1">
      <c r="A197" s="123"/>
      <c r="B197" s="123"/>
      <c r="C197" s="123"/>
      <c r="D197" s="196" t="s">
        <v>569</v>
      </c>
      <c r="E197" s="104">
        <f t="shared" si="33"/>
        <v>0</v>
      </c>
      <c r="F197" s="104"/>
      <c r="G197" s="104"/>
      <c r="H197" s="104"/>
      <c r="I197" s="104"/>
      <c r="J197" s="104"/>
      <c r="K197" s="104"/>
      <c r="L197" s="104"/>
      <c r="M197" s="104"/>
      <c r="N197" s="104"/>
      <c r="O197" s="104"/>
      <c r="P197" s="104">
        <f t="shared" si="32"/>
        <v>0</v>
      </c>
      <c r="Q197" s="670">
        <f t="shared" si="27"/>
        <v>0</v>
      </c>
      <c r="R197" s="14"/>
      <c r="S197" s="22"/>
      <c r="T197" s="22"/>
      <c r="U197" s="22"/>
      <c r="V197" s="22"/>
      <c r="W197" s="14"/>
      <c r="AS197" s="3"/>
      <c r="AT197" s="3"/>
      <c r="AU197" s="3"/>
      <c r="AV197" s="3"/>
      <c r="AW197" s="3"/>
      <c r="AX197" s="3"/>
      <c r="AY197" s="3"/>
      <c r="AZ197" s="3"/>
      <c r="BA197" s="3"/>
      <c r="BB197" s="3"/>
      <c r="BC197" s="3"/>
      <c r="BD197" s="3"/>
      <c r="BE197" s="3"/>
      <c r="BF197" s="3"/>
      <c r="BG197" s="3"/>
      <c r="BH197" s="3"/>
      <c r="BI197" s="3"/>
      <c r="BJ197" s="3"/>
      <c r="BK197" s="3"/>
      <c r="BL197" s="3"/>
      <c r="BM197" s="3"/>
      <c r="BN197" s="3"/>
    </row>
    <row r="198" spans="1:66" ht="27.75" hidden="1" customHeight="1">
      <c r="A198" s="131"/>
      <c r="B198" s="131"/>
      <c r="C198" s="123"/>
      <c r="D198" s="222" t="s">
        <v>997</v>
      </c>
      <c r="E198" s="104">
        <f t="shared" si="33"/>
        <v>0</v>
      </c>
      <c r="F198" s="104"/>
      <c r="G198" s="104"/>
      <c r="H198" s="104"/>
      <c r="I198" s="104"/>
      <c r="J198" s="104">
        <f t="shared" ref="J198:J211" si="36">+L198+O198</f>
        <v>0</v>
      </c>
      <c r="K198" s="104"/>
      <c r="L198" s="104"/>
      <c r="M198" s="104"/>
      <c r="N198" s="104"/>
      <c r="O198" s="104"/>
      <c r="P198" s="104">
        <f t="shared" si="32"/>
        <v>0</v>
      </c>
      <c r="Q198" s="670">
        <f t="shared" si="27"/>
        <v>0</v>
      </c>
      <c r="R198" s="14"/>
      <c r="S198" s="22"/>
      <c r="T198" s="22"/>
      <c r="U198" s="22"/>
      <c r="V198" s="22"/>
      <c r="W198" s="14"/>
      <c r="AS198" s="3"/>
      <c r="AT198" s="3"/>
      <c r="AU198" s="3"/>
      <c r="AV198" s="3"/>
      <c r="AW198" s="3"/>
      <c r="AX198" s="3"/>
      <c r="AY198" s="3"/>
      <c r="AZ198" s="3"/>
      <c r="BA198" s="3"/>
      <c r="BB198" s="3"/>
      <c r="BC198" s="3"/>
      <c r="BD198" s="3"/>
      <c r="BE198" s="3"/>
      <c r="BF198" s="3"/>
      <c r="BG198" s="3"/>
      <c r="BH198" s="3"/>
      <c r="BI198" s="3"/>
      <c r="BJ198" s="3"/>
      <c r="BK198" s="3"/>
      <c r="BL198" s="3"/>
      <c r="BM198" s="3"/>
      <c r="BN198" s="3"/>
    </row>
    <row r="199" spans="1:66" ht="46.5" hidden="1" customHeight="1">
      <c r="A199" s="129"/>
      <c r="B199" s="129"/>
      <c r="C199" s="129"/>
      <c r="D199" s="210" t="s">
        <v>509</v>
      </c>
      <c r="E199" s="104">
        <f>+F199+I199</f>
        <v>0</v>
      </c>
      <c r="F199" s="104"/>
      <c r="G199" s="104"/>
      <c r="H199" s="104"/>
      <c r="I199" s="104"/>
      <c r="J199" s="104">
        <f t="shared" si="36"/>
        <v>0</v>
      </c>
      <c r="K199" s="104"/>
      <c r="L199" s="104"/>
      <c r="M199" s="104"/>
      <c r="N199" s="104"/>
      <c r="O199" s="104"/>
      <c r="P199" s="104">
        <f t="shared" si="32"/>
        <v>0</v>
      </c>
      <c r="Q199" s="670">
        <f t="shared" si="27"/>
        <v>0</v>
      </c>
      <c r="R199" s="14"/>
      <c r="S199" s="22"/>
      <c r="T199" s="22"/>
      <c r="U199" s="22"/>
      <c r="V199" s="22"/>
      <c r="W199" s="14"/>
      <c r="AS199" s="3"/>
      <c r="AT199" s="3"/>
      <c r="AU199" s="3"/>
      <c r="AV199" s="3"/>
      <c r="AW199" s="3"/>
      <c r="AX199" s="3"/>
      <c r="AY199" s="3"/>
      <c r="AZ199" s="3"/>
      <c r="BA199" s="3"/>
      <c r="BB199" s="3"/>
      <c r="BC199" s="3"/>
      <c r="BD199" s="3"/>
      <c r="BE199" s="3"/>
      <c r="BF199" s="3"/>
      <c r="BG199" s="3"/>
      <c r="BH199" s="3"/>
      <c r="BI199" s="3"/>
      <c r="BJ199" s="3"/>
      <c r="BK199" s="3"/>
      <c r="BL199" s="3"/>
      <c r="BM199" s="3"/>
      <c r="BN199" s="3"/>
    </row>
    <row r="200" spans="1:66" ht="42" hidden="1" customHeight="1">
      <c r="A200" s="129"/>
      <c r="B200" s="129"/>
      <c r="C200" s="129"/>
      <c r="D200" s="210" t="s">
        <v>510</v>
      </c>
      <c r="E200" s="104">
        <f>+F200+I200</f>
        <v>0</v>
      </c>
      <c r="F200" s="104"/>
      <c r="G200" s="104"/>
      <c r="H200" s="104"/>
      <c r="I200" s="104"/>
      <c r="J200" s="104">
        <f>+L200+O200</f>
        <v>0</v>
      </c>
      <c r="K200" s="104"/>
      <c r="L200" s="104"/>
      <c r="M200" s="104"/>
      <c r="N200" s="104"/>
      <c r="O200" s="104"/>
      <c r="P200" s="104">
        <f t="shared" si="32"/>
        <v>0</v>
      </c>
      <c r="Q200" s="670">
        <f t="shared" si="27"/>
        <v>0</v>
      </c>
      <c r="R200" s="14"/>
      <c r="S200" s="22"/>
      <c r="T200" s="22"/>
      <c r="U200" s="22"/>
      <c r="V200" s="22"/>
      <c r="W200" s="14"/>
      <c r="AS200" s="3"/>
      <c r="AT200" s="3"/>
      <c r="AU200" s="3"/>
      <c r="AV200" s="3"/>
      <c r="AW200" s="3"/>
      <c r="AX200" s="3"/>
      <c r="AY200" s="3"/>
      <c r="AZ200" s="3"/>
      <c r="BA200" s="3"/>
      <c r="BB200" s="3"/>
      <c r="BC200" s="3"/>
      <c r="BD200" s="3"/>
      <c r="BE200" s="3"/>
      <c r="BF200" s="3"/>
      <c r="BG200" s="3"/>
      <c r="BH200" s="3"/>
      <c r="BI200" s="3"/>
      <c r="BJ200" s="3"/>
      <c r="BK200" s="3"/>
      <c r="BL200" s="3"/>
      <c r="BM200" s="3"/>
      <c r="BN200" s="3"/>
    </row>
    <row r="201" spans="1:66" ht="52.5" hidden="1" customHeight="1">
      <c r="A201" s="129" t="s">
        <v>494</v>
      </c>
      <c r="B201" s="129" t="s">
        <v>495</v>
      </c>
      <c r="C201" s="129" t="s">
        <v>1002</v>
      </c>
      <c r="D201" s="215" t="s">
        <v>325</v>
      </c>
      <c r="E201" s="181">
        <f>+F201+I201</f>
        <v>0</v>
      </c>
      <c r="F201" s="181"/>
      <c r="G201" s="181"/>
      <c r="H201" s="181"/>
      <c r="I201" s="181"/>
      <c r="J201" s="181">
        <f t="shared" si="36"/>
        <v>0</v>
      </c>
      <c r="K201" s="181"/>
      <c r="L201" s="181"/>
      <c r="M201" s="181"/>
      <c r="N201" s="181"/>
      <c r="O201" s="181"/>
      <c r="P201" s="181">
        <f t="shared" si="32"/>
        <v>0</v>
      </c>
      <c r="Q201" s="672">
        <f t="shared" si="27"/>
        <v>0</v>
      </c>
      <c r="R201" s="25"/>
      <c r="S201" s="46"/>
      <c r="T201" s="46"/>
      <c r="U201" s="46"/>
      <c r="V201" s="46"/>
    </row>
    <row r="202" spans="1:66" ht="86.25" hidden="1" customHeight="1">
      <c r="A202" s="129" t="s">
        <v>375</v>
      </c>
      <c r="B202" s="129" t="s">
        <v>444</v>
      </c>
      <c r="C202" s="129" t="s">
        <v>605</v>
      </c>
      <c r="D202" s="272" t="s">
        <v>827</v>
      </c>
      <c r="E202" s="181">
        <f>+F202+I202</f>
        <v>0</v>
      </c>
      <c r="F202" s="181"/>
      <c r="G202" s="181"/>
      <c r="H202" s="181"/>
      <c r="I202" s="181"/>
      <c r="J202" s="181">
        <f t="shared" si="36"/>
        <v>0</v>
      </c>
      <c r="K202" s="181"/>
      <c r="L202" s="181"/>
      <c r="M202" s="181"/>
      <c r="N202" s="181"/>
      <c r="O202" s="181"/>
      <c r="P202" s="181">
        <f>+E202+J202</f>
        <v>0</v>
      </c>
      <c r="Q202" s="670">
        <f t="shared" si="27"/>
        <v>0</v>
      </c>
      <c r="R202" s="25"/>
      <c r="S202" s="46"/>
      <c r="T202" s="46"/>
      <c r="U202" s="46"/>
      <c r="V202" s="46"/>
    </row>
    <row r="203" spans="1:66" ht="71.25" hidden="1" customHeight="1">
      <c r="A203" s="129" t="s">
        <v>838</v>
      </c>
      <c r="B203" s="129" t="s">
        <v>840</v>
      </c>
      <c r="C203" s="129" t="s">
        <v>387</v>
      </c>
      <c r="D203" s="215" t="s">
        <v>914</v>
      </c>
      <c r="E203" s="181">
        <f t="shared" si="33"/>
        <v>0</v>
      </c>
      <c r="F203" s="181"/>
      <c r="G203" s="181"/>
      <c r="H203" s="181"/>
      <c r="I203" s="181"/>
      <c r="J203" s="181">
        <f t="shared" si="36"/>
        <v>0</v>
      </c>
      <c r="K203" s="181"/>
      <c r="L203" s="181"/>
      <c r="M203" s="181"/>
      <c r="N203" s="181"/>
      <c r="O203" s="181"/>
      <c r="P203" s="181">
        <f t="shared" ref="P203:P211" si="37">+E203+J203</f>
        <v>0</v>
      </c>
      <c r="Q203" s="672">
        <f t="shared" si="27"/>
        <v>0</v>
      </c>
      <c r="R203" s="25"/>
      <c r="S203" s="46"/>
      <c r="T203" s="46"/>
      <c r="U203" s="46"/>
      <c r="V203" s="46"/>
    </row>
    <row r="204" spans="1:66" ht="51" hidden="1" customHeight="1">
      <c r="A204" s="129" t="s">
        <v>839</v>
      </c>
      <c r="B204" s="129" t="s">
        <v>841</v>
      </c>
      <c r="C204" s="129" t="s">
        <v>608</v>
      </c>
      <c r="D204" s="215" t="s">
        <v>917</v>
      </c>
      <c r="E204" s="181">
        <f t="shared" ref="E204:E211" si="38">+F204+I204</f>
        <v>0</v>
      </c>
      <c r="F204" s="181"/>
      <c r="G204" s="181"/>
      <c r="H204" s="181"/>
      <c r="I204" s="181"/>
      <c r="J204" s="181">
        <f t="shared" si="36"/>
        <v>0</v>
      </c>
      <c r="K204" s="181"/>
      <c r="L204" s="181"/>
      <c r="M204" s="181"/>
      <c r="N204" s="181"/>
      <c r="O204" s="181"/>
      <c r="P204" s="181">
        <f t="shared" si="37"/>
        <v>0</v>
      </c>
      <c r="Q204" s="670">
        <f t="shared" si="27"/>
        <v>0</v>
      </c>
      <c r="R204" s="25"/>
      <c r="S204" s="46"/>
      <c r="T204" s="46"/>
      <c r="U204" s="46"/>
      <c r="V204" s="46"/>
    </row>
    <row r="205" spans="1:66" ht="28" hidden="1">
      <c r="A205" s="120" t="s">
        <v>1096</v>
      </c>
      <c r="B205" s="120" t="s">
        <v>408</v>
      </c>
      <c r="C205" s="120" t="s">
        <v>532</v>
      </c>
      <c r="D205" s="220" t="s">
        <v>409</v>
      </c>
      <c r="E205" s="105">
        <f t="shared" si="38"/>
        <v>0</v>
      </c>
      <c r="F205" s="105"/>
      <c r="G205" s="105"/>
      <c r="H205" s="105"/>
      <c r="I205" s="105"/>
      <c r="J205" s="105">
        <f t="shared" si="36"/>
        <v>0</v>
      </c>
      <c r="K205" s="105"/>
      <c r="L205" s="105"/>
      <c r="M205" s="105"/>
      <c r="N205" s="105"/>
      <c r="O205" s="105"/>
      <c r="P205" s="105">
        <f t="shared" si="37"/>
        <v>0</v>
      </c>
      <c r="Q205" s="670">
        <f t="shared" si="27"/>
        <v>0</v>
      </c>
      <c r="R205" s="3"/>
      <c r="S205" s="65"/>
      <c r="T205" s="65"/>
      <c r="U205" s="65"/>
      <c r="V205" s="65"/>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c r="BD205" s="3"/>
      <c r="BE205" s="3"/>
      <c r="BF205" s="3"/>
      <c r="BG205" s="3"/>
      <c r="BH205" s="3"/>
      <c r="BI205" s="3"/>
      <c r="BJ205" s="3"/>
      <c r="BK205" s="3"/>
      <c r="BL205" s="3"/>
      <c r="BM205" s="3"/>
      <c r="BN205" s="3"/>
    </row>
    <row r="206" spans="1:66" ht="115.5" hidden="1" customHeight="1">
      <c r="A206" s="123" t="s">
        <v>798</v>
      </c>
      <c r="B206" s="123" t="s">
        <v>891</v>
      </c>
      <c r="C206" s="123" t="s">
        <v>261</v>
      </c>
      <c r="D206" s="238" t="s">
        <v>957</v>
      </c>
      <c r="E206" s="104">
        <f>+F206+I206</f>
        <v>0</v>
      </c>
      <c r="F206" s="104"/>
      <c r="G206" s="104"/>
      <c r="H206" s="104"/>
      <c r="I206" s="104"/>
      <c r="J206" s="104">
        <f>+L206+O206</f>
        <v>0</v>
      </c>
      <c r="K206" s="104"/>
      <c r="L206" s="104"/>
      <c r="M206" s="104"/>
      <c r="N206" s="104"/>
      <c r="O206" s="104"/>
      <c r="P206" s="104">
        <f>+E206+J206</f>
        <v>0</v>
      </c>
      <c r="Q206" s="670">
        <f t="shared" si="27"/>
        <v>0</v>
      </c>
      <c r="R206" s="3"/>
      <c r="S206" s="65"/>
      <c r="T206" s="65"/>
      <c r="U206" s="65"/>
      <c r="V206" s="65"/>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c r="BG206" s="3"/>
      <c r="BH206" s="3"/>
      <c r="BI206" s="3"/>
      <c r="BJ206" s="3"/>
      <c r="BK206" s="3"/>
      <c r="BL206" s="3"/>
      <c r="BM206" s="3"/>
      <c r="BN206" s="3"/>
    </row>
    <row r="207" spans="1:66" ht="52.15" hidden="1" customHeight="1">
      <c r="A207" s="123" t="s">
        <v>1099</v>
      </c>
      <c r="B207" s="123" t="s">
        <v>384</v>
      </c>
      <c r="C207" s="123" t="s">
        <v>493</v>
      </c>
      <c r="D207" s="196" t="s">
        <v>385</v>
      </c>
      <c r="E207" s="104">
        <f t="shared" si="38"/>
        <v>0</v>
      </c>
      <c r="F207" s="104"/>
      <c r="G207" s="104"/>
      <c r="H207" s="104"/>
      <c r="I207" s="104"/>
      <c r="J207" s="104">
        <f t="shared" si="36"/>
        <v>0</v>
      </c>
      <c r="K207" s="104"/>
      <c r="L207" s="104"/>
      <c r="M207" s="104"/>
      <c r="N207" s="104"/>
      <c r="O207" s="104"/>
      <c r="P207" s="104">
        <f t="shared" si="37"/>
        <v>0</v>
      </c>
      <c r="Q207" s="670">
        <f t="shared" si="27"/>
        <v>0</v>
      </c>
      <c r="R207" s="3"/>
      <c r="S207" s="65"/>
      <c r="T207" s="65"/>
      <c r="U207" s="65"/>
      <c r="V207" s="65"/>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c r="BD207" s="3"/>
      <c r="BE207" s="3"/>
      <c r="BF207" s="3"/>
      <c r="BG207" s="3"/>
      <c r="BH207" s="3"/>
      <c r="BI207" s="3"/>
      <c r="BJ207" s="3"/>
      <c r="BK207" s="3"/>
      <c r="BL207" s="3"/>
      <c r="BM207" s="3"/>
      <c r="BN207" s="3"/>
    </row>
    <row r="208" spans="1:66" ht="47.5" hidden="1" customHeight="1">
      <c r="A208" s="129" t="s">
        <v>611</v>
      </c>
      <c r="B208" s="129" t="s">
        <v>612</v>
      </c>
      <c r="C208" s="129" t="s">
        <v>610</v>
      </c>
      <c r="D208" s="1" t="s">
        <v>613</v>
      </c>
      <c r="E208" s="181">
        <f t="shared" si="38"/>
        <v>0</v>
      </c>
      <c r="F208" s="181"/>
      <c r="G208" s="181"/>
      <c r="H208" s="181"/>
      <c r="I208" s="181"/>
      <c r="J208" s="181">
        <f t="shared" si="36"/>
        <v>0</v>
      </c>
      <c r="K208" s="181"/>
      <c r="L208" s="181"/>
      <c r="M208" s="181"/>
      <c r="N208" s="181"/>
      <c r="O208" s="181"/>
      <c r="P208" s="181">
        <f t="shared" si="37"/>
        <v>0</v>
      </c>
      <c r="Q208" s="670">
        <f t="shared" si="27"/>
        <v>0</v>
      </c>
      <c r="R208" s="3"/>
      <c r="S208" s="65"/>
      <c r="T208" s="65"/>
      <c r="U208" s="65"/>
      <c r="V208" s="65"/>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c r="BD208" s="3"/>
      <c r="BE208" s="3"/>
      <c r="BF208" s="3"/>
      <c r="BG208" s="3"/>
      <c r="BH208" s="3"/>
      <c r="BI208" s="3"/>
      <c r="BJ208" s="3"/>
      <c r="BK208" s="3"/>
      <c r="BL208" s="3"/>
      <c r="BM208" s="3"/>
      <c r="BN208" s="3"/>
    </row>
    <row r="209" spans="1:66" ht="72" hidden="1" customHeight="1">
      <c r="A209" s="129" t="s">
        <v>415</v>
      </c>
      <c r="B209" s="129" t="s">
        <v>670</v>
      </c>
      <c r="C209" s="119" t="s">
        <v>610</v>
      </c>
      <c r="D209" s="268" t="s">
        <v>1045</v>
      </c>
      <c r="E209" s="181">
        <f t="shared" si="38"/>
        <v>0</v>
      </c>
      <c r="F209" s="181"/>
      <c r="G209" s="181"/>
      <c r="H209" s="181"/>
      <c r="I209" s="181"/>
      <c r="J209" s="181">
        <f t="shared" si="36"/>
        <v>0</v>
      </c>
      <c r="K209" s="181"/>
      <c r="L209" s="181"/>
      <c r="M209" s="181"/>
      <c r="N209" s="181"/>
      <c r="O209" s="181"/>
      <c r="P209" s="181">
        <f t="shared" si="37"/>
        <v>0</v>
      </c>
      <c r="Q209" s="670">
        <f t="shared" si="27"/>
        <v>0</v>
      </c>
      <c r="R209" s="3"/>
      <c r="S209" s="65"/>
      <c r="T209" s="65"/>
      <c r="U209" s="65"/>
      <c r="V209" s="65"/>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c r="BC209" s="3"/>
      <c r="BD209" s="3"/>
      <c r="BE209" s="3"/>
      <c r="BF209" s="3"/>
      <c r="BG209" s="3"/>
      <c r="BH209" s="3"/>
      <c r="BI209" s="3"/>
      <c r="BJ209" s="3"/>
      <c r="BK209" s="3"/>
      <c r="BL209" s="3"/>
      <c r="BM209" s="3"/>
      <c r="BN209" s="3"/>
    </row>
    <row r="210" spans="1:66" ht="188.25" hidden="1" customHeight="1">
      <c r="A210" s="194" t="s">
        <v>243</v>
      </c>
      <c r="B210" s="194" t="s">
        <v>512</v>
      </c>
      <c r="C210" s="194" t="s">
        <v>352</v>
      </c>
      <c r="D210" s="304" t="s">
        <v>848</v>
      </c>
      <c r="E210" s="181">
        <f>+F210+I210</f>
        <v>0</v>
      </c>
      <c r="F210" s="181"/>
      <c r="G210" s="181"/>
      <c r="H210" s="181"/>
      <c r="I210" s="181"/>
      <c r="J210" s="181">
        <f t="shared" si="36"/>
        <v>0</v>
      </c>
      <c r="K210" s="181"/>
      <c r="L210" s="181"/>
      <c r="M210" s="181"/>
      <c r="N210" s="181"/>
      <c r="O210" s="181"/>
      <c r="P210" s="181">
        <f t="shared" si="37"/>
        <v>0</v>
      </c>
      <c r="Q210" s="670">
        <f t="shared" si="27"/>
        <v>0</v>
      </c>
      <c r="R210" s="3"/>
      <c r="S210" s="65"/>
      <c r="T210" s="65"/>
      <c r="U210" s="65"/>
      <c r="V210" s="65"/>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c r="BD210" s="3"/>
      <c r="BE210" s="3"/>
      <c r="BF210" s="3"/>
      <c r="BG210" s="3"/>
      <c r="BH210" s="3"/>
      <c r="BI210" s="3"/>
      <c r="BJ210" s="3"/>
      <c r="BK210" s="3"/>
      <c r="BL210" s="3"/>
      <c r="BM210" s="3"/>
      <c r="BN210" s="3"/>
    </row>
    <row r="211" spans="1:66" ht="50.25" hidden="1" customHeight="1">
      <c r="A211" s="194" t="s">
        <v>1100</v>
      </c>
      <c r="B211" s="194" t="s">
        <v>672</v>
      </c>
      <c r="C211" s="194" t="s">
        <v>531</v>
      </c>
      <c r="D211" s="1" t="s">
        <v>1107</v>
      </c>
      <c r="E211" s="181">
        <f t="shared" si="38"/>
        <v>0</v>
      </c>
      <c r="F211" s="181"/>
      <c r="G211" s="181"/>
      <c r="H211" s="181"/>
      <c r="I211" s="181"/>
      <c r="J211" s="181">
        <f t="shared" si="36"/>
        <v>0</v>
      </c>
      <c r="K211" s="181"/>
      <c r="L211" s="181"/>
      <c r="M211" s="181"/>
      <c r="N211" s="181"/>
      <c r="O211" s="181"/>
      <c r="P211" s="181">
        <f t="shared" si="37"/>
        <v>0</v>
      </c>
      <c r="Q211" s="670">
        <f t="shared" si="27"/>
        <v>0</v>
      </c>
      <c r="R211" s="296"/>
      <c r="S211" s="298"/>
      <c r="T211" s="300"/>
      <c r="U211" s="65"/>
      <c r="V211" s="65"/>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c r="BD211" s="3"/>
      <c r="BE211" s="3"/>
      <c r="BF211" s="3"/>
      <c r="BG211" s="3"/>
      <c r="BH211" s="3"/>
      <c r="BI211" s="3"/>
      <c r="BJ211" s="3"/>
      <c r="BK211" s="3"/>
      <c r="BL211" s="3"/>
      <c r="BM211" s="3"/>
      <c r="BN211" s="3"/>
    </row>
    <row r="212" spans="1:66" ht="49.5" hidden="1" customHeight="1">
      <c r="A212" s="245" t="s">
        <v>1366</v>
      </c>
      <c r="B212" s="245" t="s">
        <v>574</v>
      </c>
      <c r="C212" s="245"/>
      <c r="D212" s="270" t="s">
        <v>356</v>
      </c>
      <c r="E212" s="180">
        <f>+E213+E214+E217+E216+E219+E218+E215</f>
        <v>0</v>
      </c>
      <c r="F212" s="180">
        <f t="shared" ref="F212:O212" si="39">+F213+F214+F217+F216+F219+F218+F215</f>
        <v>0</v>
      </c>
      <c r="G212" s="180">
        <f t="shared" si="39"/>
        <v>0</v>
      </c>
      <c r="H212" s="180">
        <f t="shared" si="39"/>
        <v>0</v>
      </c>
      <c r="I212" s="180">
        <f t="shared" si="39"/>
        <v>0</v>
      </c>
      <c r="J212" s="180">
        <f t="shared" si="39"/>
        <v>0</v>
      </c>
      <c r="K212" s="180">
        <f t="shared" si="39"/>
        <v>0</v>
      </c>
      <c r="L212" s="180">
        <f t="shared" si="39"/>
        <v>0</v>
      </c>
      <c r="M212" s="180">
        <f t="shared" si="39"/>
        <v>0</v>
      </c>
      <c r="N212" s="180">
        <f t="shared" si="39"/>
        <v>0</v>
      </c>
      <c r="O212" s="180">
        <f t="shared" si="39"/>
        <v>0</v>
      </c>
      <c r="P212" s="180">
        <f t="shared" ref="P212:P221" si="40">+E212+J212</f>
        <v>0</v>
      </c>
      <c r="Q212" s="670">
        <f t="shared" si="27"/>
        <v>0</v>
      </c>
      <c r="R212" s="298">
        <v>27766000</v>
      </c>
      <c r="S212" s="298">
        <f>+R212-P212</f>
        <v>27766000</v>
      </c>
      <c r="T212" s="300"/>
      <c r="U212" s="65"/>
      <c r="V212" s="65"/>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c r="BD212" s="3"/>
      <c r="BE212" s="3"/>
      <c r="BF212" s="3"/>
      <c r="BG212" s="3"/>
      <c r="BH212" s="3"/>
      <c r="BI212" s="3"/>
      <c r="BJ212" s="3"/>
      <c r="BK212" s="3"/>
      <c r="BL212" s="3"/>
      <c r="BM212" s="3"/>
      <c r="BN212" s="3"/>
    </row>
    <row r="213" spans="1:66" ht="120.75" hidden="1" customHeight="1">
      <c r="A213" s="129" t="s">
        <v>141</v>
      </c>
      <c r="B213" s="129" t="s">
        <v>908</v>
      </c>
      <c r="C213" s="129" t="s">
        <v>59</v>
      </c>
      <c r="D213" s="1" t="s">
        <v>249</v>
      </c>
      <c r="E213" s="181">
        <f t="shared" ref="E213:E219" si="41">+F213+I213</f>
        <v>0</v>
      </c>
      <c r="F213" s="181"/>
      <c r="G213" s="181"/>
      <c r="H213" s="181"/>
      <c r="I213" s="181"/>
      <c r="J213" s="181">
        <f>+L213+O213</f>
        <v>0</v>
      </c>
      <c r="K213" s="181"/>
      <c r="L213" s="181"/>
      <c r="M213" s="181"/>
      <c r="N213" s="181"/>
      <c r="O213" s="181"/>
      <c r="P213" s="181">
        <f t="shared" si="40"/>
        <v>0</v>
      </c>
      <c r="Q213" s="670">
        <f t="shared" si="27"/>
        <v>0</v>
      </c>
      <c r="R213" s="296"/>
      <c r="S213" s="298"/>
      <c r="T213" s="300"/>
      <c r="U213" s="65"/>
      <c r="V213" s="65"/>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c r="BD213" s="3"/>
      <c r="BE213" s="3"/>
      <c r="BF213" s="3"/>
      <c r="BG213" s="3"/>
      <c r="BH213" s="3"/>
      <c r="BI213" s="3"/>
      <c r="BJ213" s="3"/>
      <c r="BK213" s="3"/>
      <c r="BL213" s="3"/>
      <c r="BM213" s="3"/>
      <c r="BN213" s="3"/>
    </row>
    <row r="214" spans="1:66" ht="54.75" hidden="1" customHeight="1">
      <c r="A214" s="129" t="s">
        <v>691</v>
      </c>
      <c r="B214" s="129" t="s">
        <v>481</v>
      </c>
      <c r="C214" s="129" t="s">
        <v>861</v>
      </c>
      <c r="D214" s="215" t="s">
        <v>482</v>
      </c>
      <c r="E214" s="181">
        <f t="shared" si="41"/>
        <v>0</v>
      </c>
      <c r="F214" s="181"/>
      <c r="G214" s="181"/>
      <c r="H214" s="181"/>
      <c r="I214" s="181"/>
      <c r="J214" s="181">
        <f>+L214+O214</f>
        <v>0</v>
      </c>
      <c r="K214" s="181"/>
      <c r="L214" s="181"/>
      <c r="M214" s="181"/>
      <c r="N214" s="181"/>
      <c r="O214" s="181"/>
      <c r="P214" s="181">
        <f t="shared" si="40"/>
        <v>0</v>
      </c>
      <c r="Q214" s="670">
        <f t="shared" si="27"/>
        <v>0</v>
      </c>
      <c r="R214" s="296"/>
      <c r="S214" s="298"/>
      <c r="T214" s="300"/>
      <c r="U214" s="65"/>
      <c r="V214" s="65"/>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c r="BD214" s="3"/>
      <c r="BE214" s="3"/>
      <c r="BF214" s="3"/>
      <c r="BG214" s="3"/>
      <c r="BH214" s="3"/>
      <c r="BI214" s="3"/>
      <c r="BJ214" s="3"/>
      <c r="BK214" s="3"/>
      <c r="BL214" s="3"/>
      <c r="BM214" s="3"/>
      <c r="BN214" s="3"/>
    </row>
    <row r="215" spans="1:66" ht="54.75" hidden="1" customHeight="1">
      <c r="A215" s="129" t="s">
        <v>923</v>
      </c>
      <c r="B215" s="129" t="s">
        <v>840</v>
      </c>
      <c r="C215" s="129" t="s">
        <v>387</v>
      </c>
      <c r="D215" s="215" t="s">
        <v>914</v>
      </c>
      <c r="E215" s="181">
        <f>+F215+I215</f>
        <v>0</v>
      </c>
      <c r="F215" s="181">
        <f>1500000-1500000</f>
        <v>0</v>
      </c>
      <c r="G215" s="181"/>
      <c r="H215" s="181"/>
      <c r="I215" s="181"/>
      <c r="J215" s="181">
        <f>+L215+O215</f>
        <v>0</v>
      </c>
      <c r="K215" s="181"/>
      <c r="L215" s="181"/>
      <c r="M215" s="181"/>
      <c r="N215" s="181"/>
      <c r="O215" s="181"/>
      <c r="P215" s="181">
        <f>+E215+J215</f>
        <v>0</v>
      </c>
      <c r="Q215" s="670">
        <f t="shared" si="27"/>
        <v>0</v>
      </c>
      <c r="R215" s="296"/>
      <c r="S215" s="298"/>
      <c r="T215" s="300"/>
      <c r="U215" s="65"/>
      <c r="V215" s="65"/>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row>
    <row r="216" spans="1:66" ht="28" hidden="1">
      <c r="A216" s="119" t="s">
        <v>692</v>
      </c>
      <c r="B216" s="123" t="s">
        <v>408</v>
      </c>
      <c r="C216" s="123" t="s">
        <v>532</v>
      </c>
      <c r="D216" s="214" t="s">
        <v>409</v>
      </c>
      <c r="E216" s="133">
        <f t="shared" si="41"/>
        <v>0</v>
      </c>
      <c r="F216" s="133"/>
      <c r="G216" s="133"/>
      <c r="H216" s="133"/>
      <c r="I216" s="133"/>
      <c r="J216" s="104">
        <f>+L216+O216</f>
        <v>0</v>
      </c>
      <c r="K216" s="205"/>
      <c r="L216" s="205"/>
      <c r="M216" s="205"/>
      <c r="N216" s="205"/>
      <c r="O216" s="106">
        <f>5000000-5000000</f>
        <v>0</v>
      </c>
      <c r="P216" s="106">
        <f t="shared" si="40"/>
        <v>0</v>
      </c>
      <c r="Q216" s="670">
        <f t="shared" si="27"/>
        <v>0</v>
      </c>
      <c r="R216" s="3"/>
      <c r="S216" s="65"/>
      <c r="T216" s="65"/>
      <c r="U216" s="65"/>
      <c r="V216" s="65"/>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c r="BD216" s="3"/>
      <c r="BE216" s="3"/>
      <c r="BF216" s="3"/>
      <c r="BG216" s="3"/>
      <c r="BH216" s="3"/>
      <c r="BI216" s="3"/>
      <c r="BJ216" s="3"/>
      <c r="BK216" s="3"/>
      <c r="BL216" s="3"/>
      <c r="BM216" s="3"/>
      <c r="BN216" s="3"/>
    </row>
    <row r="217" spans="1:66" ht="261" hidden="1" customHeight="1">
      <c r="A217" s="129" t="s">
        <v>693</v>
      </c>
      <c r="B217" s="129" t="s">
        <v>386</v>
      </c>
      <c r="C217" s="129" t="s">
        <v>862</v>
      </c>
      <c r="D217" s="196" t="s">
        <v>1389</v>
      </c>
      <c r="E217" s="101">
        <f t="shared" si="41"/>
        <v>0</v>
      </c>
      <c r="F217" s="101"/>
      <c r="G217" s="137"/>
      <c r="H217" s="137"/>
      <c r="I217" s="137"/>
      <c r="J217" s="137"/>
      <c r="K217" s="137"/>
      <c r="L217" s="137"/>
      <c r="M217" s="137"/>
      <c r="N217" s="137"/>
      <c r="O217" s="137"/>
      <c r="P217" s="104">
        <f t="shared" si="40"/>
        <v>0</v>
      </c>
      <c r="Q217" s="670">
        <f t="shared" si="27"/>
        <v>0</v>
      </c>
      <c r="R217" s="3"/>
      <c r="S217" s="65"/>
      <c r="T217" s="65"/>
      <c r="U217" s="65"/>
      <c r="V217" s="65"/>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c r="BD217" s="3"/>
      <c r="BE217" s="3"/>
      <c r="BF217" s="3"/>
      <c r="BG217" s="3"/>
      <c r="BH217" s="3"/>
      <c r="BI217" s="3"/>
      <c r="BJ217" s="3"/>
      <c r="BK217" s="3"/>
      <c r="BL217" s="3"/>
      <c r="BM217" s="3"/>
      <c r="BN217" s="3"/>
    </row>
    <row r="218" spans="1:66" ht="202.5" hidden="1" customHeight="1">
      <c r="A218" s="129" t="s">
        <v>511</v>
      </c>
      <c r="B218" s="129" t="s">
        <v>512</v>
      </c>
      <c r="C218" s="129" t="s">
        <v>261</v>
      </c>
      <c r="D218" s="294" t="s">
        <v>980</v>
      </c>
      <c r="E218" s="267">
        <f t="shared" si="41"/>
        <v>0</v>
      </c>
      <c r="F218" s="267"/>
      <c r="G218" s="290"/>
      <c r="H218" s="290"/>
      <c r="I218" s="267"/>
      <c r="J218" s="181">
        <f>+L218+O218</f>
        <v>0</v>
      </c>
      <c r="K218" s="290"/>
      <c r="L218" s="290"/>
      <c r="M218" s="290"/>
      <c r="N218" s="290"/>
      <c r="O218" s="267"/>
      <c r="P218" s="181">
        <f>+E218+J218</f>
        <v>0</v>
      </c>
      <c r="Q218" s="670">
        <f t="shared" si="27"/>
        <v>0</v>
      </c>
      <c r="R218" s="296"/>
      <c r="S218" s="298"/>
      <c r="T218" s="300">
        <f>+S218-R218</f>
        <v>0</v>
      </c>
      <c r="U218" s="65"/>
      <c r="V218" s="65"/>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c r="BG218" s="3"/>
      <c r="BH218" s="3"/>
      <c r="BI218" s="3"/>
      <c r="BJ218" s="3"/>
      <c r="BK218" s="3"/>
      <c r="BL218" s="3"/>
      <c r="BM218" s="3"/>
      <c r="BN218" s="3"/>
    </row>
    <row r="219" spans="1:66" ht="40.15" hidden="1" customHeight="1">
      <c r="A219" s="129" t="s">
        <v>673</v>
      </c>
      <c r="B219" s="129" t="s">
        <v>672</v>
      </c>
      <c r="C219" s="129" t="s">
        <v>531</v>
      </c>
      <c r="D219" s="1" t="s">
        <v>1107</v>
      </c>
      <c r="E219" s="267">
        <f t="shared" si="41"/>
        <v>0</v>
      </c>
      <c r="F219" s="181"/>
      <c r="G219" s="290"/>
      <c r="H219" s="290"/>
      <c r="I219" s="267"/>
      <c r="J219" s="181">
        <f>+L219+O219</f>
        <v>0</v>
      </c>
      <c r="K219" s="267"/>
      <c r="L219" s="290"/>
      <c r="M219" s="290"/>
      <c r="N219" s="290"/>
      <c r="O219" s="267"/>
      <c r="P219" s="181">
        <f t="shared" si="40"/>
        <v>0</v>
      </c>
      <c r="Q219" s="670">
        <f t="shared" si="27"/>
        <v>0</v>
      </c>
      <c r="R219" s="296"/>
      <c r="S219" s="298"/>
      <c r="T219" s="300"/>
      <c r="U219" s="65"/>
      <c r="V219" s="65"/>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c r="BG219" s="3"/>
      <c r="BH219" s="3"/>
      <c r="BI219" s="3"/>
      <c r="BJ219" s="3"/>
      <c r="BK219" s="3"/>
      <c r="BL219" s="3"/>
      <c r="BM219" s="3"/>
      <c r="BN219" s="3"/>
    </row>
    <row r="220" spans="1:66" ht="15.5" hidden="1">
      <c r="A220" s="124"/>
      <c r="B220" s="124"/>
      <c r="C220" s="124"/>
      <c r="D220" s="211"/>
      <c r="E220" s="133">
        <f t="shared" ref="E220:E253" si="42">+F220+I220</f>
        <v>0</v>
      </c>
      <c r="F220" s="133"/>
      <c r="G220" s="133"/>
      <c r="H220" s="133"/>
      <c r="I220" s="133"/>
      <c r="J220" s="133">
        <f t="shared" ref="J220:J225" si="43">+L220+O220</f>
        <v>0</v>
      </c>
      <c r="K220" s="133"/>
      <c r="L220" s="133"/>
      <c r="M220" s="133"/>
      <c r="N220" s="133"/>
      <c r="O220" s="133"/>
      <c r="P220" s="133">
        <f t="shared" si="40"/>
        <v>0</v>
      </c>
      <c r="Q220" s="670">
        <f t="shared" si="27"/>
        <v>0</v>
      </c>
      <c r="R220" s="3"/>
      <c r="S220" s="65"/>
      <c r="T220" s="65"/>
      <c r="U220" s="65"/>
      <c r="V220" s="65"/>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row>
    <row r="221" spans="1:66" ht="42" hidden="1">
      <c r="A221" s="129" t="s">
        <v>1054</v>
      </c>
      <c r="B221" s="129" t="s">
        <v>306</v>
      </c>
      <c r="C221" s="129" t="s">
        <v>309</v>
      </c>
      <c r="D221" s="311" t="s">
        <v>5</v>
      </c>
      <c r="E221" s="181">
        <f>+F221+I221</f>
        <v>0</v>
      </c>
      <c r="F221" s="181"/>
      <c r="G221" s="181"/>
      <c r="H221" s="181"/>
      <c r="I221" s="181"/>
      <c r="J221" s="181">
        <f>+L221+O221</f>
        <v>0</v>
      </c>
      <c r="K221" s="181"/>
      <c r="L221" s="181"/>
      <c r="M221" s="181"/>
      <c r="N221" s="181"/>
      <c r="O221" s="181"/>
      <c r="P221" s="181">
        <f t="shared" si="40"/>
        <v>0</v>
      </c>
      <c r="Q221" s="672">
        <f t="shared" si="27"/>
        <v>0</v>
      </c>
      <c r="R221" s="3"/>
      <c r="S221" s="65"/>
      <c r="T221" s="65"/>
      <c r="U221" s="65"/>
      <c r="V221" s="65"/>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row>
    <row r="222" spans="1:66" ht="69.75" hidden="1" customHeight="1">
      <c r="A222" s="129" t="s">
        <v>1055</v>
      </c>
      <c r="B222" s="129" t="s">
        <v>307</v>
      </c>
      <c r="C222" s="129" t="s">
        <v>309</v>
      </c>
      <c r="D222" s="311" t="s">
        <v>422</v>
      </c>
      <c r="E222" s="181">
        <f t="shared" si="42"/>
        <v>0</v>
      </c>
      <c r="F222" s="181"/>
      <c r="G222" s="181"/>
      <c r="H222" s="181"/>
      <c r="I222" s="181"/>
      <c r="J222" s="181">
        <f t="shared" si="43"/>
        <v>0</v>
      </c>
      <c r="K222" s="181"/>
      <c r="L222" s="181"/>
      <c r="M222" s="181"/>
      <c r="N222" s="181"/>
      <c r="O222" s="181"/>
      <c r="P222" s="181">
        <f t="shared" ref="P222:P253" si="44">+E222+J222</f>
        <v>0</v>
      </c>
      <c r="Q222" s="670">
        <f t="shared" si="27"/>
        <v>0</v>
      </c>
      <c r="R222" s="296"/>
      <c r="S222" s="298"/>
      <c r="T222" s="300"/>
      <c r="U222" s="65"/>
      <c r="V222" s="65"/>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row>
    <row r="223" spans="1:66" ht="41.25" hidden="1" customHeight="1">
      <c r="A223" s="129" t="s">
        <v>746</v>
      </c>
      <c r="B223" s="129" t="s">
        <v>747</v>
      </c>
      <c r="C223" s="129" t="s">
        <v>748</v>
      </c>
      <c r="D223" s="210" t="s">
        <v>749</v>
      </c>
      <c r="E223" s="104">
        <f t="shared" si="42"/>
        <v>0</v>
      </c>
      <c r="F223" s="104"/>
      <c r="G223" s="104"/>
      <c r="H223" s="104"/>
      <c r="I223" s="104"/>
      <c r="J223" s="104">
        <f t="shared" si="43"/>
        <v>0</v>
      </c>
      <c r="K223" s="104"/>
      <c r="L223" s="104"/>
      <c r="M223" s="104"/>
      <c r="N223" s="104"/>
      <c r="O223" s="104"/>
      <c r="P223" s="104">
        <f>+E223+J223</f>
        <v>0</v>
      </c>
      <c r="Q223" s="670">
        <f t="shared" si="27"/>
        <v>0</v>
      </c>
      <c r="R223" s="3"/>
      <c r="S223" s="65"/>
      <c r="T223" s="65"/>
      <c r="U223" s="65"/>
      <c r="V223" s="65"/>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row>
    <row r="224" spans="1:66" ht="41.25" hidden="1" customHeight="1">
      <c r="A224" s="129" t="s">
        <v>745</v>
      </c>
      <c r="B224" s="129" t="s">
        <v>963</v>
      </c>
      <c r="C224" s="129" t="s">
        <v>1136</v>
      </c>
      <c r="D224" s="215" t="s">
        <v>964</v>
      </c>
      <c r="E224" s="181">
        <f t="shared" si="42"/>
        <v>0</v>
      </c>
      <c r="F224" s="181"/>
      <c r="G224" s="181"/>
      <c r="H224" s="181"/>
      <c r="I224" s="181"/>
      <c r="J224" s="181">
        <f t="shared" si="43"/>
        <v>0</v>
      </c>
      <c r="K224" s="181"/>
      <c r="L224" s="181"/>
      <c r="M224" s="181"/>
      <c r="N224" s="181"/>
      <c r="O224" s="181"/>
      <c r="P224" s="181">
        <f t="shared" si="44"/>
        <v>0</v>
      </c>
      <c r="Q224" s="670">
        <f t="shared" ref="Q224:Q288" si="45">+P224</f>
        <v>0</v>
      </c>
      <c r="R224" s="296"/>
      <c r="S224" s="298"/>
      <c r="T224" s="300"/>
      <c r="U224" s="65"/>
      <c r="V224" s="65"/>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row>
    <row r="225" spans="1:66" ht="41.25" hidden="1" customHeight="1">
      <c r="A225" s="129" t="s">
        <v>541</v>
      </c>
      <c r="B225" s="129" t="s">
        <v>28</v>
      </c>
      <c r="C225" s="129" t="s">
        <v>549</v>
      </c>
      <c r="D225" s="210" t="s">
        <v>842</v>
      </c>
      <c r="E225" s="101">
        <f t="shared" si="42"/>
        <v>0</v>
      </c>
      <c r="F225" s="101"/>
      <c r="G225" s="101"/>
      <c r="H225" s="101"/>
      <c r="I225" s="101"/>
      <c r="J225" s="106">
        <f t="shared" si="43"/>
        <v>0</v>
      </c>
      <c r="K225" s="104"/>
      <c r="L225" s="104"/>
      <c r="M225" s="104"/>
      <c r="N225" s="104"/>
      <c r="O225" s="104"/>
      <c r="P225" s="104">
        <f t="shared" si="44"/>
        <v>0</v>
      </c>
      <c r="Q225" s="670">
        <f t="shared" si="45"/>
        <v>0</v>
      </c>
      <c r="R225" s="3"/>
      <c r="S225" s="65"/>
      <c r="T225" s="65"/>
      <c r="U225" s="65"/>
      <c r="V225" s="65"/>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row>
    <row r="226" spans="1:66" ht="53.25" hidden="1" customHeight="1">
      <c r="A226" s="124"/>
      <c r="B226" s="121"/>
      <c r="C226" s="121"/>
      <c r="D226" s="221" t="s">
        <v>717</v>
      </c>
      <c r="E226" s="101">
        <f t="shared" si="42"/>
        <v>0</v>
      </c>
      <c r="F226" s="101"/>
      <c r="G226" s="101"/>
      <c r="H226" s="101"/>
      <c r="I226" s="101"/>
      <c r="J226" s="111"/>
      <c r="K226" s="111"/>
      <c r="L226" s="111"/>
      <c r="M226" s="111"/>
      <c r="N226" s="111"/>
      <c r="O226" s="111"/>
      <c r="P226" s="111">
        <f t="shared" si="44"/>
        <v>0</v>
      </c>
      <c r="Q226" s="670">
        <f t="shared" si="45"/>
        <v>0</v>
      </c>
      <c r="R226" s="3"/>
      <c r="S226" s="65"/>
      <c r="T226" s="65"/>
      <c r="U226" s="65"/>
      <c r="V226" s="65"/>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row>
    <row r="227" spans="1:66" ht="73.5" hidden="1" customHeight="1">
      <c r="A227" s="129">
        <v>1014020</v>
      </c>
      <c r="B227" s="129" t="s">
        <v>26</v>
      </c>
      <c r="C227" s="129" t="s">
        <v>548</v>
      </c>
      <c r="D227" s="215" t="s">
        <v>1419</v>
      </c>
      <c r="E227" s="267">
        <f t="shared" si="42"/>
        <v>0</v>
      </c>
      <c r="F227" s="267"/>
      <c r="G227" s="267"/>
      <c r="H227" s="267"/>
      <c r="I227" s="267"/>
      <c r="J227" s="134">
        <f>+L227+O227</f>
        <v>0</v>
      </c>
      <c r="K227" s="181"/>
      <c r="L227" s="181"/>
      <c r="M227" s="181"/>
      <c r="N227" s="181"/>
      <c r="O227" s="181"/>
      <c r="P227" s="181">
        <f t="shared" si="44"/>
        <v>0</v>
      </c>
      <c r="Q227" s="670">
        <f t="shared" si="45"/>
        <v>0</v>
      </c>
      <c r="R227" s="296"/>
      <c r="S227" s="298"/>
      <c r="T227" s="300"/>
      <c r="U227" s="65"/>
      <c r="V227" s="65"/>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row>
    <row r="228" spans="1:66" ht="38.25" hidden="1" customHeight="1">
      <c r="A228" s="124"/>
      <c r="B228" s="121"/>
      <c r="C228" s="121"/>
      <c r="D228" s="210" t="s">
        <v>573</v>
      </c>
      <c r="E228" s="101">
        <f t="shared" si="42"/>
        <v>0</v>
      </c>
      <c r="F228" s="101"/>
      <c r="G228" s="101"/>
      <c r="H228" s="101"/>
      <c r="I228" s="101"/>
      <c r="J228" s="106"/>
      <c r="K228" s="104"/>
      <c r="L228" s="104"/>
      <c r="M228" s="104"/>
      <c r="N228" s="104"/>
      <c r="O228" s="104"/>
      <c r="P228" s="106">
        <f t="shared" si="44"/>
        <v>0</v>
      </c>
      <c r="Q228" s="670">
        <f t="shared" si="45"/>
        <v>0</v>
      </c>
      <c r="R228" s="3"/>
      <c r="S228" s="65"/>
      <c r="T228" s="65"/>
      <c r="U228" s="65"/>
      <c r="V228" s="65"/>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row>
    <row r="229" spans="1:66" ht="45" hidden="1" customHeight="1">
      <c r="A229" s="124"/>
      <c r="B229" s="121"/>
      <c r="C229" s="121"/>
      <c r="D229" s="221" t="s">
        <v>1017</v>
      </c>
      <c r="E229" s="101">
        <f t="shared" si="42"/>
        <v>0</v>
      </c>
      <c r="F229" s="101"/>
      <c r="G229" s="101"/>
      <c r="H229" s="101"/>
      <c r="I229" s="101"/>
      <c r="J229" s="111"/>
      <c r="K229" s="111"/>
      <c r="L229" s="111"/>
      <c r="M229" s="111"/>
      <c r="N229" s="111"/>
      <c r="O229" s="111"/>
      <c r="P229" s="111">
        <f t="shared" si="44"/>
        <v>0</v>
      </c>
      <c r="Q229" s="670">
        <f t="shared" si="45"/>
        <v>0</v>
      </c>
      <c r="R229" s="3"/>
      <c r="S229" s="65"/>
      <c r="T229" s="65"/>
      <c r="U229" s="65"/>
      <c r="V229" s="65"/>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row>
    <row r="230" spans="1:66" ht="60.75" hidden="1" customHeight="1">
      <c r="A230" s="124"/>
      <c r="B230" s="121"/>
      <c r="C230" s="121"/>
      <c r="D230" s="212" t="s">
        <v>556</v>
      </c>
      <c r="E230" s="104">
        <f t="shared" si="42"/>
        <v>0</v>
      </c>
      <c r="F230" s="104"/>
      <c r="G230" s="104"/>
      <c r="H230" s="104"/>
      <c r="I230" s="104"/>
      <c r="J230" s="111">
        <f>+L230+O230</f>
        <v>0</v>
      </c>
      <c r="K230" s="111"/>
      <c r="L230" s="111"/>
      <c r="M230" s="111"/>
      <c r="N230" s="111"/>
      <c r="O230" s="111"/>
      <c r="P230" s="111">
        <f t="shared" si="44"/>
        <v>0</v>
      </c>
      <c r="Q230" s="670">
        <f t="shared" si="45"/>
        <v>0</v>
      </c>
      <c r="R230" s="3"/>
      <c r="S230" s="65"/>
      <c r="T230" s="65"/>
      <c r="U230" s="65"/>
      <c r="V230" s="65"/>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row>
    <row r="231" spans="1:66" ht="53.25" hidden="1" customHeight="1">
      <c r="A231" s="124"/>
      <c r="B231" s="121"/>
      <c r="C231" s="121"/>
      <c r="D231" s="212" t="s">
        <v>1018</v>
      </c>
      <c r="E231" s="104">
        <f t="shared" si="42"/>
        <v>0</v>
      </c>
      <c r="F231" s="104"/>
      <c r="G231" s="104"/>
      <c r="H231" s="104"/>
      <c r="I231" s="104"/>
      <c r="J231" s="111">
        <f>+L231+O231</f>
        <v>0</v>
      </c>
      <c r="K231" s="111"/>
      <c r="L231" s="111"/>
      <c r="M231" s="111"/>
      <c r="N231" s="111"/>
      <c r="O231" s="111"/>
      <c r="P231" s="111">
        <f t="shared" si="44"/>
        <v>0</v>
      </c>
      <c r="Q231" s="670">
        <f t="shared" si="45"/>
        <v>0</v>
      </c>
      <c r="R231" s="3"/>
      <c r="S231" s="65"/>
      <c r="T231" s="65"/>
      <c r="U231" s="65"/>
      <c r="V231" s="65"/>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row>
    <row r="232" spans="1:66" ht="30" hidden="1" customHeight="1">
      <c r="A232" s="124"/>
      <c r="B232" s="121"/>
      <c r="C232" s="121"/>
      <c r="D232" s="221" t="s">
        <v>711</v>
      </c>
      <c r="E232" s="104">
        <f t="shared" si="42"/>
        <v>0</v>
      </c>
      <c r="F232" s="104"/>
      <c r="G232" s="104"/>
      <c r="H232" s="104"/>
      <c r="I232" s="104"/>
      <c r="J232" s="111"/>
      <c r="K232" s="111"/>
      <c r="L232" s="111"/>
      <c r="M232" s="111"/>
      <c r="N232" s="111"/>
      <c r="O232" s="111"/>
      <c r="P232" s="104">
        <f t="shared" si="44"/>
        <v>0</v>
      </c>
      <c r="Q232" s="670">
        <f t="shared" si="45"/>
        <v>0</v>
      </c>
      <c r="R232" s="3"/>
      <c r="S232" s="65"/>
      <c r="T232" s="65"/>
      <c r="U232" s="65"/>
      <c r="V232" s="65"/>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row>
    <row r="233" spans="1:66" ht="39" hidden="1" customHeight="1">
      <c r="A233" s="129">
        <v>1014030</v>
      </c>
      <c r="B233" s="129" t="s">
        <v>27</v>
      </c>
      <c r="C233" s="129" t="s">
        <v>1382</v>
      </c>
      <c r="D233" s="215" t="s">
        <v>407</v>
      </c>
      <c r="E233" s="181">
        <f t="shared" si="42"/>
        <v>0</v>
      </c>
      <c r="F233" s="181"/>
      <c r="G233" s="181"/>
      <c r="H233" s="181"/>
      <c r="I233" s="181"/>
      <c r="J233" s="134">
        <f>+L233+O233</f>
        <v>0</v>
      </c>
      <c r="K233" s="181"/>
      <c r="L233" s="181"/>
      <c r="M233" s="181"/>
      <c r="N233" s="181"/>
      <c r="O233" s="181"/>
      <c r="P233" s="181">
        <f t="shared" si="44"/>
        <v>0</v>
      </c>
      <c r="Q233" s="672">
        <f t="shared" si="45"/>
        <v>0</v>
      </c>
      <c r="R233" s="296"/>
      <c r="S233" s="298"/>
      <c r="T233" s="300"/>
      <c r="U233" s="65"/>
      <c r="V233" s="65"/>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row>
    <row r="234" spans="1:66" ht="30.75" hidden="1" customHeight="1">
      <c r="A234" s="124"/>
      <c r="B234" s="132"/>
      <c r="C234" s="132"/>
      <c r="D234" s="219" t="s">
        <v>1397</v>
      </c>
      <c r="E234" s="133">
        <f t="shared" si="42"/>
        <v>0</v>
      </c>
      <c r="F234" s="133"/>
      <c r="G234" s="133"/>
      <c r="H234" s="133"/>
      <c r="I234" s="133"/>
      <c r="J234" s="133">
        <f>+L234+O234</f>
        <v>0</v>
      </c>
      <c r="K234" s="133"/>
      <c r="L234" s="133"/>
      <c r="M234" s="133"/>
      <c r="N234" s="133"/>
      <c r="O234" s="133"/>
      <c r="P234" s="133">
        <f t="shared" si="44"/>
        <v>0</v>
      </c>
      <c r="Q234" s="670">
        <f t="shared" si="45"/>
        <v>0</v>
      </c>
      <c r="R234" s="3"/>
      <c r="S234" s="65"/>
      <c r="T234" s="65"/>
      <c r="U234" s="65"/>
      <c r="V234" s="65"/>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row>
    <row r="235" spans="1:66" ht="45.75" hidden="1" customHeight="1">
      <c r="A235" s="129">
        <v>1014040</v>
      </c>
      <c r="B235" s="129" t="s">
        <v>28</v>
      </c>
      <c r="C235" s="129" t="s">
        <v>549</v>
      </c>
      <c r="D235" s="215" t="s">
        <v>842</v>
      </c>
      <c r="E235" s="181">
        <f t="shared" si="42"/>
        <v>0</v>
      </c>
      <c r="F235" s="181"/>
      <c r="G235" s="181"/>
      <c r="H235" s="181"/>
      <c r="I235" s="181"/>
      <c r="J235" s="134">
        <f>+L235+O235</f>
        <v>0</v>
      </c>
      <c r="K235" s="181"/>
      <c r="L235" s="181"/>
      <c r="M235" s="181"/>
      <c r="N235" s="181"/>
      <c r="O235" s="181"/>
      <c r="P235" s="181">
        <f t="shared" si="44"/>
        <v>0</v>
      </c>
      <c r="Q235" s="672">
        <f t="shared" si="45"/>
        <v>0</v>
      </c>
      <c r="R235" s="296"/>
      <c r="S235" s="298"/>
      <c r="T235" s="300"/>
      <c r="U235" s="65"/>
      <c r="V235" s="65"/>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row>
    <row r="236" spans="1:66" ht="39.75" hidden="1" customHeight="1">
      <c r="A236" s="124"/>
      <c r="B236" s="121"/>
      <c r="C236" s="121"/>
      <c r="D236" s="212" t="s">
        <v>1037</v>
      </c>
      <c r="E236" s="111">
        <f t="shared" si="42"/>
        <v>0</v>
      </c>
      <c r="F236" s="111"/>
      <c r="G236" s="111"/>
      <c r="H236" s="111"/>
      <c r="I236" s="111"/>
      <c r="J236" s="111">
        <f>+L236+O236</f>
        <v>0</v>
      </c>
      <c r="K236" s="111"/>
      <c r="L236" s="111"/>
      <c r="M236" s="111"/>
      <c r="N236" s="111"/>
      <c r="O236" s="111"/>
      <c r="P236" s="111">
        <f t="shared" si="44"/>
        <v>0</v>
      </c>
      <c r="Q236" s="670">
        <f t="shared" si="45"/>
        <v>0</v>
      </c>
      <c r="R236" s="3"/>
      <c r="S236" s="65"/>
      <c r="T236" s="65"/>
      <c r="U236" s="65"/>
      <c r="V236" s="65"/>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row>
    <row r="237" spans="1:66" ht="54.75" hidden="1" customHeight="1">
      <c r="A237" s="124"/>
      <c r="B237" s="121"/>
      <c r="C237" s="121"/>
      <c r="D237" s="248" t="s">
        <v>1425</v>
      </c>
      <c r="E237" s="111">
        <f t="shared" si="42"/>
        <v>0</v>
      </c>
      <c r="F237" s="111"/>
      <c r="G237" s="111"/>
      <c r="H237" s="111"/>
      <c r="I237" s="111"/>
      <c r="J237" s="111">
        <f>+L237+O237</f>
        <v>0</v>
      </c>
      <c r="K237" s="111"/>
      <c r="L237" s="111"/>
      <c r="M237" s="111"/>
      <c r="N237" s="111"/>
      <c r="O237" s="111"/>
      <c r="P237" s="111">
        <f t="shared" si="44"/>
        <v>0</v>
      </c>
      <c r="Q237" s="670">
        <f t="shared" si="45"/>
        <v>0</v>
      </c>
      <c r="R237" s="3"/>
      <c r="S237" s="65"/>
      <c r="T237" s="65"/>
      <c r="U237" s="65"/>
      <c r="V237" s="65"/>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row>
    <row r="238" spans="1:66" ht="54.75" hidden="1" customHeight="1">
      <c r="A238" s="124"/>
      <c r="B238" s="121"/>
      <c r="C238" s="121"/>
      <c r="D238" s="212" t="s">
        <v>102</v>
      </c>
      <c r="E238" s="111">
        <f t="shared" si="42"/>
        <v>0</v>
      </c>
      <c r="F238" s="111"/>
      <c r="G238" s="111"/>
      <c r="H238" s="111"/>
      <c r="I238" s="111"/>
      <c r="J238" s="111"/>
      <c r="K238" s="111"/>
      <c r="L238" s="111"/>
      <c r="M238" s="111"/>
      <c r="N238" s="111"/>
      <c r="O238" s="111"/>
      <c r="P238" s="111">
        <f t="shared" si="44"/>
        <v>0</v>
      </c>
      <c r="Q238" s="670">
        <f t="shared" si="45"/>
        <v>0</v>
      </c>
      <c r="R238" s="3"/>
      <c r="S238" s="65"/>
      <c r="T238" s="65"/>
      <c r="U238" s="65"/>
      <c r="V238" s="65"/>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row>
    <row r="239" spans="1:66" ht="48" hidden="1" customHeight="1">
      <c r="A239" s="129">
        <v>1014050</v>
      </c>
      <c r="B239" s="129" t="s">
        <v>843</v>
      </c>
      <c r="C239" s="129" t="s">
        <v>1157</v>
      </c>
      <c r="D239" s="215" t="s">
        <v>462</v>
      </c>
      <c r="E239" s="181">
        <f t="shared" si="42"/>
        <v>0</v>
      </c>
      <c r="F239" s="181"/>
      <c r="G239" s="181"/>
      <c r="H239" s="181"/>
      <c r="I239" s="181"/>
      <c r="J239" s="134">
        <f>+L239+O239</f>
        <v>0</v>
      </c>
      <c r="K239" s="181"/>
      <c r="L239" s="181"/>
      <c r="M239" s="181"/>
      <c r="N239" s="181"/>
      <c r="O239" s="181"/>
      <c r="P239" s="181">
        <f t="shared" si="44"/>
        <v>0</v>
      </c>
      <c r="Q239" s="672">
        <f t="shared" si="45"/>
        <v>0</v>
      </c>
      <c r="R239" s="296"/>
      <c r="S239" s="298"/>
      <c r="T239" s="300"/>
      <c r="U239" s="65"/>
      <c r="V239" s="65"/>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row>
    <row r="240" spans="1:66" ht="56.25" hidden="1" customHeight="1">
      <c r="A240" s="124"/>
      <c r="B240" s="121"/>
      <c r="C240" s="121"/>
      <c r="D240" s="248" t="s">
        <v>1425</v>
      </c>
      <c r="E240" s="111">
        <f t="shared" si="42"/>
        <v>0</v>
      </c>
      <c r="F240" s="111"/>
      <c r="G240" s="111"/>
      <c r="H240" s="111"/>
      <c r="I240" s="111"/>
      <c r="J240" s="111">
        <f>+L240+O240</f>
        <v>0</v>
      </c>
      <c r="K240" s="111"/>
      <c r="L240" s="111"/>
      <c r="M240" s="111"/>
      <c r="N240" s="111"/>
      <c r="O240" s="111"/>
      <c r="P240" s="111">
        <f t="shared" si="44"/>
        <v>0</v>
      </c>
      <c r="Q240" s="670">
        <f t="shared" si="45"/>
        <v>0</v>
      </c>
      <c r="R240" s="3"/>
      <c r="S240" s="65"/>
      <c r="T240" s="65"/>
      <c r="U240" s="65"/>
      <c r="V240" s="65"/>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row>
    <row r="241" spans="1:66" ht="41.25" hidden="1" customHeight="1">
      <c r="A241" s="117">
        <v>1014060</v>
      </c>
      <c r="B241" s="117" t="s">
        <v>29</v>
      </c>
      <c r="C241" s="117" t="s">
        <v>463</v>
      </c>
      <c r="D241" s="214" t="s">
        <v>791</v>
      </c>
      <c r="E241" s="133">
        <f t="shared" si="42"/>
        <v>0</v>
      </c>
      <c r="F241" s="133"/>
      <c r="G241" s="133">
        <f>81.8-81.8</f>
        <v>0</v>
      </c>
      <c r="H241" s="133">
        <f>5+0.5-5.5</f>
        <v>0</v>
      </c>
      <c r="I241" s="133"/>
      <c r="J241" s="133">
        <f>+L241+O241</f>
        <v>0</v>
      </c>
      <c r="K241" s="133">
        <f>10.2-10.2</f>
        <v>0</v>
      </c>
      <c r="L241" s="133">
        <f>10.2-10.2</f>
        <v>0</v>
      </c>
      <c r="M241" s="133"/>
      <c r="N241" s="133"/>
      <c r="O241" s="133"/>
      <c r="P241" s="133">
        <f t="shared" si="44"/>
        <v>0</v>
      </c>
      <c r="Q241" s="670">
        <f t="shared" si="45"/>
        <v>0</v>
      </c>
      <c r="R241" s="3"/>
      <c r="S241" s="65"/>
      <c r="T241" s="65"/>
      <c r="U241" s="65"/>
      <c r="V241" s="65"/>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row>
    <row r="242" spans="1:66" ht="39" hidden="1" customHeight="1">
      <c r="A242" s="123">
        <v>1014070</v>
      </c>
      <c r="B242" s="123" t="s">
        <v>30</v>
      </c>
      <c r="C242" s="123" t="s">
        <v>1370</v>
      </c>
      <c r="D242" s="210" t="s">
        <v>1134</v>
      </c>
      <c r="E242" s="104">
        <f t="shared" si="42"/>
        <v>0</v>
      </c>
      <c r="F242" s="104"/>
      <c r="G242" s="104"/>
      <c r="H242" s="104"/>
      <c r="I242" s="104"/>
      <c r="J242" s="111">
        <f>+L242+O242</f>
        <v>0</v>
      </c>
      <c r="K242" s="104"/>
      <c r="L242" s="104"/>
      <c r="M242" s="104"/>
      <c r="N242" s="104"/>
      <c r="O242" s="104"/>
      <c r="P242" s="104">
        <f t="shared" si="44"/>
        <v>0</v>
      </c>
      <c r="Q242" s="670">
        <f t="shared" si="45"/>
        <v>0</v>
      </c>
      <c r="R242" s="3"/>
      <c r="S242" s="65"/>
      <c r="T242" s="65"/>
      <c r="U242" s="65"/>
      <c r="V242" s="65"/>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row>
    <row r="243" spans="1:66" ht="60" hidden="1" customHeight="1">
      <c r="A243" s="129" t="s">
        <v>918</v>
      </c>
      <c r="B243" s="129" t="s">
        <v>919</v>
      </c>
      <c r="C243" s="129" t="s">
        <v>550</v>
      </c>
      <c r="D243" s="215" t="s">
        <v>1145</v>
      </c>
      <c r="E243" s="181">
        <f t="shared" si="42"/>
        <v>0</v>
      </c>
      <c r="F243" s="181"/>
      <c r="G243" s="181"/>
      <c r="H243" s="181"/>
      <c r="I243" s="181"/>
      <c r="J243" s="181">
        <f t="shared" ref="J243:J253" si="46">+L243+O243</f>
        <v>0</v>
      </c>
      <c r="K243" s="181"/>
      <c r="L243" s="181"/>
      <c r="M243" s="181"/>
      <c r="N243" s="181"/>
      <c r="O243" s="181"/>
      <c r="P243" s="181">
        <f t="shared" si="44"/>
        <v>0</v>
      </c>
      <c r="Q243" s="672">
        <f t="shared" si="45"/>
        <v>0</v>
      </c>
      <c r="R243" s="296"/>
      <c r="S243" s="298"/>
      <c r="T243" s="300"/>
      <c r="U243" s="65"/>
      <c r="V243" s="65"/>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row>
    <row r="244" spans="1:66" ht="39" hidden="1" customHeight="1">
      <c r="A244" s="124"/>
      <c r="B244" s="123"/>
      <c r="C244" s="123"/>
      <c r="D244" s="210" t="s">
        <v>1070</v>
      </c>
      <c r="E244" s="104">
        <f t="shared" si="42"/>
        <v>0</v>
      </c>
      <c r="F244" s="104"/>
      <c r="G244" s="104"/>
      <c r="H244" s="104"/>
      <c r="I244" s="104"/>
      <c r="J244" s="104">
        <f t="shared" si="46"/>
        <v>0</v>
      </c>
      <c r="K244" s="104"/>
      <c r="L244" s="104"/>
      <c r="M244" s="104"/>
      <c r="N244" s="104"/>
      <c r="O244" s="104"/>
      <c r="P244" s="104">
        <f t="shared" si="44"/>
        <v>0</v>
      </c>
      <c r="Q244" s="670">
        <f t="shared" si="45"/>
        <v>0</v>
      </c>
      <c r="R244" s="3"/>
      <c r="S244" s="65"/>
      <c r="T244" s="65"/>
      <c r="U244" s="65"/>
      <c r="V244" s="65"/>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row>
    <row r="245" spans="1:66" ht="42.75" hidden="1" customHeight="1">
      <c r="A245" s="124"/>
      <c r="B245" s="125"/>
      <c r="C245" s="125"/>
      <c r="D245" s="196"/>
      <c r="E245" s="108">
        <f t="shared" si="42"/>
        <v>0</v>
      </c>
      <c r="F245" s="108"/>
      <c r="G245" s="108"/>
      <c r="H245" s="108"/>
      <c r="I245" s="108"/>
      <c r="J245" s="108">
        <f t="shared" si="46"/>
        <v>0</v>
      </c>
      <c r="K245" s="108"/>
      <c r="L245" s="108"/>
      <c r="M245" s="108"/>
      <c r="N245" s="108"/>
      <c r="O245" s="108"/>
      <c r="P245" s="101">
        <f t="shared" si="44"/>
        <v>0</v>
      </c>
      <c r="Q245" s="670">
        <f t="shared" si="45"/>
        <v>0</v>
      </c>
      <c r="R245" s="3"/>
      <c r="S245" s="65"/>
      <c r="T245" s="65"/>
      <c r="U245" s="65"/>
      <c r="V245" s="65"/>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row>
    <row r="246" spans="1:66" ht="39.75" hidden="1" customHeight="1">
      <c r="A246" s="124"/>
      <c r="B246" s="125"/>
      <c r="C246" s="125"/>
      <c r="D246" s="196" t="s">
        <v>937</v>
      </c>
      <c r="E246" s="108">
        <f t="shared" si="42"/>
        <v>0</v>
      </c>
      <c r="F246" s="108"/>
      <c r="G246" s="108"/>
      <c r="H246" s="108"/>
      <c r="I246" s="108"/>
      <c r="J246" s="108">
        <f t="shared" si="46"/>
        <v>0</v>
      </c>
      <c r="K246" s="108"/>
      <c r="L246" s="108"/>
      <c r="M246" s="108"/>
      <c r="N246" s="108"/>
      <c r="O246" s="108"/>
      <c r="P246" s="101">
        <f t="shared" si="44"/>
        <v>0</v>
      </c>
      <c r="Q246" s="670">
        <f t="shared" si="45"/>
        <v>0</v>
      </c>
      <c r="R246" s="3"/>
      <c r="S246" s="65"/>
      <c r="T246" s="65"/>
      <c r="U246" s="65"/>
      <c r="V246" s="65"/>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row>
    <row r="247" spans="1:66" ht="41.25" hidden="1" customHeight="1">
      <c r="A247" s="124"/>
      <c r="B247" s="125"/>
      <c r="C247" s="125"/>
      <c r="D247" s="213" t="s">
        <v>866</v>
      </c>
      <c r="E247" s="108">
        <f t="shared" si="42"/>
        <v>0</v>
      </c>
      <c r="F247" s="108"/>
      <c r="G247" s="108"/>
      <c r="H247" s="108"/>
      <c r="I247" s="108"/>
      <c r="J247" s="108">
        <f t="shared" si="46"/>
        <v>0</v>
      </c>
      <c r="K247" s="108"/>
      <c r="L247" s="108"/>
      <c r="M247" s="108"/>
      <c r="N247" s="108"/>
      <c r="O247" s="108"/>
      <c r="P247" s="101">
        <f t="shared" si="44"/>
        <v>0</v>
      </c>
      <c r="Q247" s="670">
        <f t="shared" si="45"/>
        <v>0</v>
      </c>
      <c r="R247" s="3"/>
      <c r="S247" s="65"/>
      <c r="T247" s="65"/>
      <c r="U247" s="65"/>
      <c r="V247" s="65"/>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row>
    <row r="248" spans="1:66" ht="32.25" hidden="1" customHeight="1">
      <c r="A248" s="117">
        <v>1017300</v>
      </c>
      <c r="B248" s="117" t="s">
        <v>408</v>
      </c>
      <c r="C248" s="117" t="s">
        <v>532</v>
      </c>
      <c r="D248" s="214" t="s">
        <v>409</v>
      </c>
      <c r="E248" s="105">
        <f t="shared" si="42"/>
        <v>0</v>
      </c>
      <c r="F248" s="105"/>
      <c r="G248" s="105"/>
      <c r="H248" s="105"/>
      <c r="I248" s="105"/>
      <c r="J248" s="105">
        <f t="shared" si="46"/>
        <v>0</v>
      </c>
      <c r="K248" s="105"/>
      <c r="L248" s="105"/>
      <c r="M248" s="105"/>
      <c r="N248" s="105"/>
      <c r="O248" s="105"/>
      <c r="P248" s="105">
        <f t="shared" si="44"/>
        <v>0</v>
      </c>
      <c r="Q248" s="670">
        <f t="shared" si="45"/>
        <v>0</v>
      </c>
      <c r="R248" s="3"/>
      <c r="S248" s="65"/>
      <c r="T248" s="65"/>
      <c r="U248" s="65"/>
      <c r="V248" s="65"/>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row>
    <row r="249" spans="1:66" ht="72" hidden="1" customHeight="1">
      <c r="A249" s="117" t="s">
        <v>181</v>
      </c>
      <c r="B249" s="117" t="s">
        <v>192</v>
      </c>
      <c r="C249" s="117" t="s">
        <v>1379</v>
      </c>
      <c r="D249" s="214" t="s">
        <v>193</v>
      </c>
      <c r="E249" s="105">
        <f>+F249+I249</f>
        <v>0</v>
      </c>
      <c r="F249" s="105"/>
      <c r="G249" s="105"/>
      <c r="H249" s="105"/>
      <c r="I249" s="105"/>
      <c r="J249" s="105">
        <f>+L249+O249</f>
        <v>0</v>
      </c>
      <c r="K249" s="105"/>
      <c r="L249" s="105"/>
      <c r="M249" s="105"/>
      <c r="N249" s="105"/>
      <c r="O249" s="105"/>
      <c r="P249" s="105">
        <f>+E249+J249</f>
        <v>0</v>
      </c>
      <c r="Q249" s="670">
        <f t="shared" si="45"/>
        <v>0</v>
      </c>
      <c r="R249" s="3"/>
      <c r="S249" s="65"/>
      <c r="T249" s="65"/>
      <c r="U249" s="65"/>
      <c r="V249" s="65"/>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row>
    <row r="250" spans="1:66" ht="21.75" hidden="1" customHeight="1">
      <c r="A250" s="119">
        <v>1017340</v>
      </c>
      <c r="B250" s="117" t="s">
        <v>802</v>
      </c>
      <c r="C250" s="117" t="s">
        <v>534</v>
      </c>
      <c r="D250" s="214" t="s">
        <v>896</v>
      </c>
      <c r="E250" s="112">
        <f t="shared" si="42"/>
        <v>0</v>
      </c>
      <c r="F250" s="112"/>
      <c r="G250" s="112"/>
      <c r="H250" s="112"/>
      <c r="I250" s="112"/>
      <c r="J250" s="106">
        <f t="shared" si="46"/>
        <v>0</v>
      </c>
      <c r="K250" s="106"/>
      <c r="L250" s="106"/>
      <c r="M250" s="106"/>
      <c r="N250" s="106"/>
      <c r="O250" s="106"/>
      <c r="P250" s="106">
        <f t="shared" si="44"/>
        <v>0</v>
      </c>
      <c r="Q250" s="670">
        <f t="shared" si="45"/>
        <v>0</v>
      </c>
      <c r="R250" s="3"/>
      <c r="S250" s="65"/>
      <c r="T250" s="65"/>
      <c r="U250" s="65"/>
      <c r="V250" s="65"/>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row>
    <row r="251" spans="1:66" ht="35.25" hidden="1" customHeight="1">
      <c r="A251" s="119" t="s">
        <v>128</v>
      </c>
      <c r="B251" s="117" t="s">
        <v>479</v>
      </c>
      <c r="C251" s="119" t="s">
        <v>1156</v>
      </c>
      <c r="D251" s="224" t="s">
        <v>640</v>
      </c>
      <c r="E251" s="112">
        <f>+F251+I251</f>
        <v>0</v>
      </c>
      <c r="F251" s="112"/>
      <c r="G251" s="112"/>
      <c r="H251" s="112"/>
      <c r="I251" s="112"/>
      <c r="J251" s="106">
        <f>+L251+O251</f>
        <v>0</v>
      </c>
      <c r="K251" s="106"/>
      <c r="L251" s="106"/>
      <c r="M251" s="106"/>
      <c r="N251" s="106"/>
      <c r="O251" s="106"/>
      <c r="P251" s="106">
        <f>+E251+J251</f>
        <v>0</v>
      </c>
      <c r="Q251" s="670">
        <f t="shared" si="45"/>
        <v>0</v>
      </c>
      <c r="R251" s="3"/>
      <c r="S251" s="65"/>
      <c r="T251" s="65"/>
      <c r="U251" s="65"/>
      <c r="V251" s="65"/>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row>
    <row r="252" spans="1:66" ht="20.25" hidden="1" customHeight="1">
      <c r="A252" s="119">
        <v>1017690</v>
      </c>
      <c r="B252" s="117" t="s">
        <v>332</v>
      </c>
      <c r="C252" s="117" t="s">
        <v>449</v>
      </c>
      <c r="D252" s="220" t="s">
        <v>991</v>
      </c>
      <c r="E252" s="105">
        <f t="shared" si="42"/>
        <v>0</v>
      </c>
      <c r="F252" s="105"/>
      <c r="G252" s="105"/>
      <c r="H252" s="105"/>
      <c r="I252" s="105"/>
      <c r="J252" s="105">
        <f t="shared" si="46"/>
        <v>0</v>
      </c>
      <c r="K252" s="105"/>
      <c r="L252" s="105"/>
      <c r="M252" s="105"/>
      <c r="N252" s="105"/>
      <c r="O252" s="105"/>
      <c r="P252" s="105">
        <f t="shared" si="44"/>
        <v>0</v>
      </c>
      <c r="Q252" s="670">
        <f t="shared" si="45"/>
        <v>0</v>
      </c>
      <c r="R252" s="3"/>
      <c r="S252" s="65"/>
      <c r="T252" s="65"/>
      <c r="U252" s="65"/>
      <c r="V252" s="65"/>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row>
    <row r="253" spans="1:66" ht="21" hidden="1" customHeight="1">
      <c r="A253" s="119">
        <v>1018110</v>
      </c>
      <c r="B253" s="117" t="s">
        <v>340</v>
      </c>
      <c r="C253" s="117" t="s">
        <v>339</v>
      </c>
      <c r="D253" s="220" t="s">
        <v>401</v>
      </c>
      <c r="E253" s="105">
        <f t="shared" si="42"/>
        <v>0</v>
      </c>
      <c r="F253" s="105"/>
      <c r="G253" s="105"/>
      <c r="H253" s="105"/>
      <c r="I253" s="105"/>
      <c r="J253" s="105">
        <f t="shared" si="46"/>
        <v>0</v>
      </c>
      <c r="K253" s="105"/>
      <c r="L253" s="105"/>
      <c r="M253" s="105"/>
      <c r="N253" s="105"/>
      <c r="O253" s="105"/>
      <c r="P253" s="105">
        <f t="shared" si="44"/>
        <v>0</v>
      </c>
      <c r="Q253" s="670">
        <f t="shared" si="45"/>
        <v>0</v>
      </c>
      <c r="R253" s="3"/>
      <c r="S253" s="65"/>
      <c r="T253" s="65"/>
      <c r="U253" s="65"/>
      <c r="V253" s="65"/>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row>
    <row r="254" spans="1:66" ht="44.25" hidden="1" customHeight="1">
      <c r="A254" s="119" t="s">
        <v>614</v>
      </c>
      <c r="B254" s="117" t="s">
        <v>615</v>
      </c>
      <c r="C254" s="117" t="s">
        <v>610</v>
      </c>
      <c r="D254" s="220" t="s">
        <v>13</v>
      </c>
      <c r="E254" s="104">
        <f>+F254+I254</f>
        <v>0</v>
      </c>
      <c r="F254" s="105"/>
      <c r="G254" s="105"/>
      <c r="H254" s="105"/>
      <c r="I254" s="105"/>
      <c r="J254" s="104">
        <f>+L254+O254</f>
        <v>0</v>
      </c>
      <c r="K254" s="105"/>
      <c r="L254" s="105"/>
      <c r="M254" s="105"/>
      <c r="N254" s="105"/>
      <c r="O254" s="105"/>
      <c r="P254" s="104">
        <f t="shared" ref="P254:P259" si="47">+E254+J254</f>
        <v>0</v>
      </c>
      <c r="Q254" s="670">
        <f t="shared" si="45"/>
        <v>0</v>
      </c>
      <c r="R254" s="3"/>
      <c r="S254" s="65"/>
      <c r="T254" s="65"/>
      <c r="U254" s="65"/>
      <c r="V254" s="65"/>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row>
    <row r="255" spans="1:66" ht="57.75" hidden="1" customHeight="1">
      <c r="A255" s="119" t="s">
        <v>225</v>
      </c>
      <c r="B255" s="119" t="s">
        <v>672</v>
      </c>
      <c r="C255" s="119" t="s">
        <v>531</v>
      </c>
      <c r="D255" s="1" t="s">
        <v>1107</v>
      </c>
      <c r="E255" s="181">
        <f>+F255+I255</f>
        <v>0</v>
      </c>
      <c r="F255" s="181"/>
      <c r="G255" s="290"/>
      <c r="H255" s="290"/>
      <c r="I255" s="267"/>
      <c r="J255" s="267">
        <f>+L255+O255</f>
        <v>0</v>
      </c>
      <c r="K255" s="267"/>
      <c r="L255" s="267"/>
      <c r="M255" s="267"/>
      <c r="N255" s="267"/>
      <c r="O255" s="181"/>
      <c r="P255" s="181">
        <f t="shared" si="47"/>
        <v>0</v>
      </c>
      <c r="Q255" s="672">
        <f t="shared" si="45"/>
        <v>0</v>
      </c>
      <c r="R255" s="296"/>
      <c r="S255" s="298"/>
      <c r="T255" s="300"/>
      <c r="U255" s="65"/>
      <c r="V255" s="65"/>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row>
    <row r="256" spans="1:66" ht="44.25" hidden="1" customHeight="1">
      <c r="A256" s="119" t="s">
        <v>1461</v>
      </c>
      <c r="B256" s="119" t="s">
        <v>188</v>
      </c>
      <c r="C256" s="119" t="s">
        <v>1050</v>
      </c>
      <c r="D256" s="335" t="s">
        <v>403</v>
      </c>
      <c r="E256" s="181">
        <f>+F256+I256</f>
        <v>0</v>
      </c>
      <c r="F256" s="181"/>
      <c r="G256" s="290"/>
      <c r="H256" s="290"/>
      <c r="I256" s="267"/>
      <c r="J256" s="267">
        <f>+L256+O256</f>
        <v>0</v>
      </c>
      <c r="K256" s="267"/>
      <c r="L256" s="267"/>
      <c r="M256" s="267"/>
      <c r="N256" s="267"/>
      <c r="O256" s="181"/>
      <c r="P256" s="181">
        <f t="shared" si="47"/>
        <v>0</v>
      </c>
      <c r="Q256" s="670">
        <f t="shared" si="45"/>
        <v>0</v>
      </c>
      <c r="R256" s="296"/>
      <c r="S256" s="298"/>
      <c r="T256" s="300"/>
      <c r="U256" s="65"/>
      <c r="V256" s="65"/>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row>
    <row r="257" spans="1:66" ht="44.25" hidden="1" customHeight="1">
      <c r="A257" s="117" t="s">
        <v>419</v>
      </c>
      <c r="B257" s="117" t="s">
        <v>871</v>
      </c>
      <c r="C257" s="117" t="s">
        <v>420</v>
      </c>
      <c r="D257" s="214" t="s">
        <v>873</v>
      </c>
      <c r="E257" s="104"/>
      <c r="F257" s="104"/>
      <c r="G257" s="137"/>
      <c r="H257" s="137"/>
      <c r="I257" s="101"/>
      <c r="J257" s="105">
        <f>+L257+O257</f>
        <v>0</v>
      </c>
      <c r="K257" s="101"/>
      <c r="L257" s="101"/>
      <c r="M257" s="101"/>
      <c r="N257" s="101"/>
      <c r="O257" s="104"/>
      <c r="P257" s="105">
        <f t="shared" si="47"/>
        <v>0</v>
      </c>
      <c r="Q257" s="670">
        <f t="shared" si="45"/>
        <v>0</v>
      </c>
      <c r="R257" s="3"/>
      <c r="S257" s="65"/>
      <c r="T257" s="65"/>
      <c r="U257" s="65"/>
      <c r="V257" s="65"/>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row>
    <row r="258" spans="1:66" ht="62" hidden="1">
      <c r="A258" s="129" t="s">
        <v>50</v>
      </c>
      <c r="B258" s="129" t="s">
        <v>483</v>
      </c>
      <c r="C258" s="129" t="s">
        <v>1105</v>
      </c>
      <c r="D258" s="215" t="s">
        <v>317</v>
      </c>
      <c r="E258" s="181">
        <f>+F258+I258</f>
        <v>0</v>
      </c>
      <c r="F258" s="181"/>
      <c r="G258" s="180"/>
      <c r="H258" s="180"/>
      <c r="I258" s="180"/>
      <c r="J258" s="181">
        <f t="shared" ref="J258:J264" si="48">+L258+O258</f>
        <v>0</v>
      </c>
      <c r="K258" s="180"/>
      <c r="L258" s="180"/>
      <c r="M258" s="180"/>
      <c r="N258" s="180"/>
      <c r="O258" s="180"/>
      <c r="P258" s="181">
        <f t="shared" si="47"/>
        <v>0</v>
      </c>
      <c r="Q258" s="670">
        <f t="shared" si="45"/>
        <v>0</v>
      </c>
      <c r="R258" s="3"/>
      <c r="S258" s="65"/>
      <c r="T258" s="65"/>
      <c r="U258" s="65"/>
      <c r="V258" s="65"/>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row>
    <row r="259" spans="1:66" ht="60.75" hidden="1" customHeight="1">
      <c r="A259" s="129" t="s">
        <v>455</v>
      </c>
      <c r="B259" s="129" t="s">
        <v>840</v>
      </c>
      <c r="C259" s="129" t="s">
        <v>568</v>
      </c>
      <c r="D259" s="215" t="s">
        <v>914</v>
      </c>
      <c r="E259" s="181">
        <f>+F259+I259</f>
        <v>0</v>
      </c>
      <c r="F259" s="181"/>
      <c r="G259" s="181"/>
      <c r="H259" s="181"/>
      <c r="I259" s="180"/>
      <c r="J259" s="181">
        <f t="shared" si="48"/>
        <v>0</v>
      </c>
      <c r="K259" s="181"/>
      <c r="L259" s="181"/>
      <c r="M259" s="180"/>
      <c r="N259" s="180"/>
      <c r="O259" s="181"/>
      <c r="P259" s="181">
        <f t="shared" si="47"/>
        <v>0</v>
      </c>
      <c r="Q259" s="670">
        <f t="shared" si="45"/>
        <v>0</v>
      </c>
      <c r="R259" s="3"/>
      <c r="S259" s="65"/>
      <c r="T259" s="65"/>
      <c r="U259" s="65"/>
      <c r="V259" s="65"/>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row>
    <row r="260" spans="1:66" ht="28" hidden="1">
      <c r="A260" s="123" t="s">
        <v>1390</v>
      </c>
      <c r="B260" s="123" t="s">
        <v>1048</v>
      </c>
      <c r="C260" s="123" t="s">
        <v>1369</v>
      </c>
      <c r="D260" s="196" t="s">
        <v>184</v>
      </c>
      <c r="E260" s="104">
        <f t="shared" ref="E260:E287" si="49">+F260+I260</f>
        <v>0</v>
      </c>
      <c r="F260" s="104"/>
      <c r="G260" s="103"/>
      <c r="H260" s="103"/>
      <c r="I260" s="103"/>
      <c r="J260" s="104">
        <f t="shared" si="48"/>
        <v>0</v>
      </c>
      <c r="K260" s="103"/>
      <c r="L260" s="103"/>
      <c r="M260" s="103"/>
      <c r="N260" s="103"/>
      <c r="O260" s="103"/>
      <c r="P260" s="104">
        <f t="shared" ref="P260:P301" si="50">+E260+J260</f>
        <v>0</v>
      </c>
      <c r="Q260" s="670">
        <f t="shared" si="45"/>
        <v>0</v>
      </c>
      <c r="R260" s="3"/>
      <c r="S260" s="65"/>
      <c r="T260" s="65"/>
      <c r="U260" s="65"/>
      <c r="V260" s="65"/>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row>
    <row r="261" spans="1:66" ht="28" hidden="1">
      <c r="A261" s="123" t="s">
        <v>1391</v>
      </c>
      <c r="B261" s="123" t="s">
        <v>444</v>
      </c>
      <c r="C261" s="123" t="s">
        <v>1368</v>
      </c>
      <c r="D261" s="196" t="s">
        <v>805</v>
      </c>
      <c r="E261" s="104">
        <f t="shared" si="49"/>
        <v>0</v>
      </c>
      <c r="F261" s="104"/>
      <c r="G261" s="104"/>
      <c r="H261" s="104"/>
      <c r="I261" s="104"/>
      <c r="J261" s="104">
        <f t="shared" si="48"/>
        <v>0</v>
      </c>
      <c r="K261" s="103"/>
      <c r="L261" s="103"/>
      <c r="M261" s="103"/>
      <c r="N261" s="103"/>
      <c r="O261" s="103"/>
      <c r="P261" s="104">
        <f t="shared" si="50"/>
        <v>0</v>
      </c>
      <c r="Q261" s="670">
        <f t="shared" si="45"/>
        <v>0</v>
      </c>
      <c r="R261" s="3"/>
      <c r="S261" s="65"/>
      <c r="T261" s="65"/>
      <c r="U261" s="65"/>
      <c r="V261" s="65"/>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row>
    <row r="262" spans="1:66" ht="54" hidden="1" customHeight="1">
      <c r="A262" s="129" t="s">
        <v>1392</v>
      </c>
      <c r="B262" s="129" t="s">
        <v>335</v>
      </c>
      <c r="C262" s="129" t="s">
        <v>1383</v>
      </c>
      <c r="D262" s="210" t="s">
        <v>806</v>
      </c>
      <c r="E262" s="104">
        <f t="shared" si="49"/>
        <v>0</v>
      </c>
      <c r="F262" s="104"/>
      <c r="G262" s="104"/>
      <c r="H262" s="104"/>
      <c r="I262" s="104"/>
      <c r="J262" s="104">
        <f t="shared" si="48"/>
        <v>0</v>
      </c>
      <c r="K262" s="104"/>
      <c r="L262" s="104"/>
      <c r="M262" s="104"/>
      <c r="N262" s="104"/>
      <c r="O262" s="104"/>
      <c r="P262" s="104">
        <f t="shared" si="50"/>
        <v>0</v>
      </c>
      <c r="Q262" s="670">
        <f t="shared" si="45"/>
        <v>0</v>
      </c>
      <c r="R262" s="3"/>
      <c r="S262" s="65"/>
      <c r="T262" s="65"/>
      <c r="U262" s="65"/>
      <c r="V262" s="65"/>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row>
    <row r="263" spans="1:66" ht="56" hidden="1">
      <c r="A263" s="124"/>
      <c r="B263" s="124"/>
      <c r="C263" s="126"/>
      <c r="D263" s="210" t="s">
        <v>230</v>
      </c>
      <c r="E263" s="101">
        <f t="shared" si="49"/>
        <v>0</v>
      </c>
      <c r="F263" s="101"/>
      <c r="G263" s="101"/>
      <c r="H263" s="101"/>
      <c r="I263" s="101"/>
      <c r="J263" s="101">
        <f t="shared" si="48"/>
        <v>0</v>
      </c>
      <c r="K263" s="101"/>
      <c r="L263" s="101"/>
      <c r="M263" s="101"/>
      <c r="N263" s="101"/>
      <c r="O263" s="101"/>
      <c r="P263" s="104">
        <f t="shared" si="50"/>
        <v>0</v>
      </c>
      <c r="Q263" s="670">
        <f t="shared" si="45"/>
        <v>0</v>
      </c>
      <c r="R263" s="3"/>
      <c r="S263" s="65"/>
      <c r="T263" s="65"/>
      <c r="U263" s="65"/>
      <c r="V263" s="65"/>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row>
    <row r="264" spans="1:66" ht="23" hidden="1">
      <c r="A264" s="124"/>
      <c r="B264" s="124"/>
      <c r="C264" s="121"/>
      <c r="D264" s="211" t="s">
        <v>863</v>
      </c>
      <c r="E264" s="133">
        <f t="shared" si="49"/>
        <v>0</v>
      </c>
      <c r="F264" s="133"/>
      <c r="G264" s="133"/>
      <c r="H264" s="133"/>
      <c r="I264" s="133"/>
      <c r="J264" s="133">
        <f t="shared" si="48"/>
        <v>0</v>
      </c>
      <c r="K264" s="133"/>
      <c r="L264" s="133"/>
      <c r="M264" s="133"/>
      <c r="N264" s="133"/>
      <c r="O264" s="133"/>
      <c r="P264" s="133">
        <f t="shared" si="50"/>
        <v>0</v>
      </c>
      <c r="Q264" s="670">
        <f t="shared" si="45"/>
        <v>0</v>
      </c>
      <c r="R264" s="3"/>
      <c r="S264" s="65"/>
      <c r="T264" s="65"/>
      <c r="U264" s="65"/>
      <c r="V264" s="65"/>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row>
    <row r="265" spans="1:66" ht="15.5" hidden="1">
      <c r="A265" s="124"/>
      <c r="B265" s="124"/>
      <c r="C265" s="121"/>
      <c r="D265" s="212" t="s">
        <v>91</v>
      </c>
      <c r="E265" s="111">
        <f t="shared" si="49"/>
        <v>0</v>
      </c>
      <c r="F265" s="111"/>
      <c r="G265" s="111"/>
      <c r="H265" s="111"/>
      <c r="I265" s="111"/>
      <c r="J265" s="111"/>
      <c r="K265" s="111"/>
      <c r="L265" s="111"/>
      <c r="M265" s="111"/>
      <c r="N265" s="111"/>
      <c r="O265" s="111"/>
      <c r="P265" s="111">
        <f t="shared" si="50"/>
        <v>0</v>
      </c>
      <c r="Q265" s="670">
        <f t="shared" si="45"/>
        <v>0</v>
      </c>
      <c r="R265" s="3"/>
      <c r="S265" s="65"/>
      <c r="T265" s="65"/>
      <c r="U265" s="65"/>
      <c r="V265" s="65"/>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row>
    <row r="266" spans="1:66" ht="23" hidden="1">
      <c r="A266" s="124"/>
      <c r="B266" s="124"/>
      <c r="C266" s="121"/>
      <c r="D266" s="211" t="s">
        <v>772</v>
      </c>
      <c r="E266" s="133">
        <f t="shared" si="49"/>
        <v>0</v>
      </c>
      <c r="F266" s="133"/>
      <c r="G266" s="133"/>
      <c r="H266" s="133"/>
      <c r="I266" s="133"/>
      <c r="J266" s="133"/>
      <c r="K266" s="133"/>
      <c r="L266" s="133"/>
      <c r="M266" s="133"/>
      <c r="N266" s="133"/>
      <c r="O266" s="133"/>
      <c r="P266" s="133">
        <f t="shared" si="50"/>
        <v>0</v>
      </c>
      <c r="Q266" s="670">
        <f t="shared" si="45"/>
        <v>0</v>
      </c>
      <c r="R266" s="3"/>
      <c r="S266" s="65"/>
      <c r="T266" s="65"/>
      <c r="U266" s="65"/>
      <c r="V266" s="65"/>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row>
    <row r="267" spans="1:66" ht="54" hidden="1">
      <c r="A267" s="124"/>
      <c r="B267" s="124"/>
      <c r="C267" s="124"/>
      <c r="D267" s="212" t="s">
        <v>1059</v>
      </c>
      <c r="E267" s="111">
        <f t="shared" si="49"/>
        <v>0</v>
      </c>
      <c r="F267" s="111"/>
      <c r="G267" s="111"/>
      <c r="H267" s="111"/>
      <c r="I267" s="111"/>
      <c r="J267" s="111"/>
      <c r="K267" s="111"/>
      <c r="L267" s="111"/>
      <c r="M267" s="111"/>
      <c r="N267" s="111"/>
      <c r="O267" s="111"/>
      <c r="P267" s="111">
        <f t="shared" si="50"/>
        <v>0</v>
      </c>
      <c r="Q267" s="670">
        <f t="shared" si="45"/>
        <v>0</v>
      </c>
      <c r="R267" s="3"/>
      <c r="S267" s="65"/>
      <c r="T267" s="65"/>
      <c r="U267" s="65"/>
      <c r="V267" s="65"/>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row>
    <row r="268" spans="1:66" ht="40.5" hidden="1">
      <c r="A268" s="124"/>
      <c r="B268" s="124"/>
      <c r="C268" s="124"/>
      <c r="D268" s="212" t="s">
        <v>1375</v>
      </c>
      <c r="E268" s="111">
        <f t="shared" si="49"/>
        <v>0</v>
      </c>
      <c r="F268" s="111"/>
      <c r="G268" s="111"/>
      <c r="H268" s="111"/>
      <c r="I268" s="111"/>
      <c r="J268" s="111"/>
      <c r="K268" s="111"/>
      <c r="L268" s="111"/>
      <c r="M268" s="111"/>
      <c r="N268" s="111"/>
      <c r="O268" s="111"/>
      <c r="P268" s="111">
        <f t="shared" si="50"/>
        <v>0</v>
      </c>
      <c r="Q268" s="670">
        <f t="shared" si="45"/>
        <v>0</v>
      </c>
      <c r="R268" s="3"/>
      <c r="S268" s="65"/>
      <c r="T268" s="65"/>
      <c r="U268" s="65"/>
      <c r="V268" s="65"/>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row>
    <row r="269" spans="1:66" ht="57.65" hidden="1" customHeight="1">
      <c r="A269" s="119" t="s">
        <v>1393</v>
      </c>
      <c r="B269" s="119" t="s">
        <v>807</v>
      </c>
      <c r="C269" s="119" t="s">
        <v>1383</v>
      </c>
      <c r="D269" s="291" t="s">
        <v>349</v>
      </c>
      <c r="E269" s="244">
        <f t="shared" si="49"/>
        <v>0</v>
      </c>
      <c r="F269" s="181"/>
      <c r="G269" s="181"/>
      <c r="H269" s="181"/>
      <c r="I269" s="181"/>
      <c r="J269" s="181">
        <f t="shared" ref="J269:J274" si="51">+L269+O269</f>
        <v>0</v>
      </c>
      <c r="K269" s="181"/>
      <c r="L269" s="181"/>
      <c r="M269" s="181"/>
      <c r="N269" s="181"/>
      <c r="O269" s="181"/>
      <c r="P269" s="181">
        <f>+E269+J269</f>
        <v>0</v>
      </c>
      <c r="Q269" s="672">
        <f t="shared" si="45"/>
        <v>0</v>
      </c>
      <c r="R269" s="296"/>
      <c r="S269" s="298"/>
      <c r="T269" s="300"/>
      <c r="U269" s="65"/>
      <c r="V269" s="65"/>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row>
    <row r="270" spans="1:66" ht="54" hidden="1" customHeight="1">
      <c r="A270" s="119" t="s">
        <v>1174</v>
      </c>
      <c r="B270" s="119" t="s">
        <v>801</v>
      </c>
      <c r="C270" s="129" t="s">
        <v>417</v>
      </c>
      <c r="D270" s="215" t="s">
        <v>722</v>
      </c>
      <c r="E270" s="181">
        <f>+F270+I270</f>
        <v>0</v>
      </c>
      <c r="F270" s="181"/>
      <c r="G270" s="181"/>
      <c r="H270" s="181"/>
      <c r="I270" s="181"/>
      <c r="J270" s="181">
        <f t="shared" si="51"/>
        <v>0</v>
      </c>
      <c r="K270" s="181"/>
      <c r="L270" s="181"/>
      <c r="M270" s="181"/>
      <c r="N270" s="181"/>
      <c r="O270" s="181"/>
      <c r="P270" s="181">
        <f>+E270+J270</f>
        <v>0</v>
      </c>
      <c r="Q270" s="672">
        <f t="shared" si="45"/>
        <v>0</v>
      </c>
      <c r="R270" s="296"/>
      <c r="S270" s="298"/>
      <c r="T270" s="300"/>
      <c r="U270" s="65"/>
      <c r="V270" s="65"/>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row>
    <row r="271" spans="1:66" ht="63.75" hidden="1" customHeight="1">
      <c r="A271" s="129" t="s">
        <v>726</v>
      </c>
      <c r="B271" s="129" t="s">
        <v>727</v>
      </c>
      <c r="C271" s="129"/>
      <c r="D271" s="210" t="s">
        <v>984</v>
      </c>
      <c r="E271" s="104">
        <f>+F271+I271</f>
        <v>0</v>
      </c>
      <c r="F271" s="104"/>
      <c r="G271" s="104"/>
      <c r="H271" s="104"/>
      <c r="I271" s="104"/>
      <c r="J271" s="104">
        <f t="shared" si="51"/>
        <v>0</v>
      </c>
      <c r="K271" s="104"/>
      <c r="L271" s="104"/>
      <c r="M271" s="104"/>
      <c r="N271" s="104"/>
      <c r="O271" s="104"/>
      <c r="P271" s="104">
        <f>+E271+J271</f>
        <v>0</v>
      </c>
      <c r="Q271" s="670">
        <f t="shared" si="45"/>
        <v>0</v>
      </c>
      <c r="R271" s="3"/>
      <c r="S271" s="65"/>
      <c r="T271" s="65"/>
      <c r="U271" s="65"/>
      <c r="V271" s="65"/>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row>
    <row r="272" spans="1:66" ht="69" hidden="1" customHeight="1">
      <c r="A272" s="129" t="s">
        <v>1394</v>
      </c>
      <c r="B272" s="129" t="s">
        <v>698</v>
      </c>
      <c r="C272" s="129" t="s">
        <v>1384</v>
      </c>
      <c r="D272" s="215" t="s">
        <v>808</v>
      </c>
      <c r="E272" s="181">
        <f t="shared" si="49"/>
        <v>0</v>
      </c>
      <c r="F272" s="181"/>
      <c r="G272" s="181"/>
      <c r="H272" s="181"/>
      <c r="I272" s="181"/>
      <c r="J272" s="181">
        <f t="shared" si="51"/>
        <v>0</v>
      </c>
      <c r="K272" s="181"/>
      <c r="L272" s="181"/>
      <c r="M272" s="181"/>
      <c r="N272" s="181"/>
      <c r="O272" s="181"/>
      <c r="P272" s="181">
        <f t="shared" si="50"/>
        <v>0</v>
      </c>
      <c r="Q272" s="670">
        <f t="shared" si="45"/>
        <v>0</v>
      </c>
      <c r="R272" s="296"/>
      <c r="S272" s="298"/>
      <c r="T272" s="300"/>
      <c r="U272" s="65"/>
      <c r="V272" s="65"/>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row>
    <row r="273" spans="1:66" ht="73.5" hidden="1" customHeight="1">
      <c r="A273" s="129" t="s">
        <v>1395</v>
      </c>
      <c r="B273" s="129" t="s">
        <v>145</v>
      </c>
      <c r="C273" s="129" t="s">
        <v>1385</v>
      </c>
      <c r="D273" s="215" t="s">
        <v>288</v>
      </c>
      <c r="E273" s="181">
        <f t="shared" si="49"/>
        <v>0</v>
      </c>
      <c r="F273" s="181"/>
      <c r="G273" s="181"/>
      <c r="H273" s="181"/>
      <c r="I273" s="181"/>
      <c r="J273" s="181">
        <f t="shared" si="51"/>
        <v>0</v>
      </c>
      <c r="K273" s="181"/>
      <c r="L273" s="181"/>
      <c r="M273" s="181"/>
      <c r="N273" s="181"/>
      <c r="O273" s="181"/>
      <c r="P273" s="181">
        <f t="shared" si="50"/>
        <v>0</v>
      </c>
      <c r="Q273" s="670">
        <f t="shared" si="45"/>
        <v>0</v>
      </c>
      <c r="R273" s="296"/>
      <c r="S273" s="298"/>
      <c r="T273" s="300"/>
      <c r="U273" s="65"/>
      <c r="V273" s="65"/>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row>
    <row r="274" spans="1:66" ht="80.25" hidden="1" customHeight="1">
      <c r="A274" s="129" t="s">
        <v>1175</v>
      </c>
      <c r="B274" s="129" t="s">
        <v>48</v>
      </c>
      <c r="C274" s="129" t="s">
        <v>704</v>
      </c>
      <c r="D274" s="215" t="s">
        <v>144</v>
      </c>
      <c r="E274" s="181">
        <f t="shared" si="49"/>
        <v>0</v>
      </c>
      <c r="F274" s="181"/>
      <c r="G274" s="181"/>
      <c r="H274" s="181"/>
      <c r="I274" s="181"/>
      <c r="J274" s="134">
        <f t="shared" si="51"/>
        <v>0</v>
      </c>
      <c r="K274" s="181"/>
      <c r="L274" s="181"/>
      <c r="M274" s="181"/>
      <c r="N274" s="181"/>
      <c r="O274" s="181"/>
      <c r="P274" s="181">
        <f t="shared" si="50"/>
        <v>0</v>
      </c>
      <c r="Q274" s="672">
        <f t="shared" si="45"/>
        <v>0</v>
      </c>
      <c r="R274" s="676"/>
      <c r="S274" s="673"/>
      <c r="T274" s="674"/>
      <c r="U274" s="675"/>
      <c r="V274" s="675"/>
      <c r="W274" s="306"/>
      <c r="X274" s="306"/>
      <c r="Y274" s="306"/>
      <c r="Z274" s="306"/>
      <c r="AA274" s="306"/>
      <c r="AB274" s="306"/>
      <c r="AC274" s="306"/>
      <c r="AD274" s="306"/>
      <c r="AE274" s="306"/>
      <c r="AF274" s="306"/>
      <c r="AG274" s="306"/>
      <c r="AH274" s="306"/>
      <c r="AI274" s="306"/>
      <c r="AJ274" s="306"/>
      <c r="AK274" s="306"/>
      <c r="AL274" s="306"/>
      <c r="AM274" s="306"/>
      <c r="AN274" s="306"/>
      <c r="AO274" s="3"/>
      <c r="AP274" s="3"/>
      <c r="AQ274" s="3"/>
      <c r="AR274" s="3"/>
      <c r="AS274" s="3"/>
      <c r="AT274" s="3"/>
      <c r="AU274" s="3"/>
      <c r="AV274" s="3"/>
      <c r="AW274" s="3"/>
      <c r="AX274" s="3"/>
      <c r="AY274" s="3"/>
      <c r="AZ274" s="3"/>
      <c r="BA274" s="3"/>
      <c r="BB274" s="3"/>
      <c r="BC274" s="3"/>
      <c r="BD274" s="3"/>
      <c r="BE274" s="3"/>
      <c r="BF274" s="3"/>
      <c r="BG274" s="3"/>
      <c r="BH274" s="3"/>
      <c r="BI274" s="3"/>
      <c r="BJ274" s="3"/>
      <c r="BK274" s="3"/>
      <c r="BL274" s="3"/>
      <c r="BM274" s="3"/>
      <c r="BN274" s="3"/>
    </row>
    <row r="275" spans="1:66" ht="72.75" hidden="1" customHeight="1">
      <c r="A275" s="129" t="s">
        <v>1179</v>
      </c>
      <c r="B275" s="129" t="s">
        <v>35</v>
      </c>
      <c r="C275" s="129" t="s">
        <v>707</v>
      </c>
      <c r="D275" s="215" t="s">
        <v>1042</v>
      </c>
      <c r="E275" s="181">
        <f t="shared" ref="E275:E282" si="52">+F275+I275</f>
        <v>0</v>
      </c>
      <c r="F275" s="181"/>
      <c r="G275" s="181"/>
      <c r="H275" s="181"/>
      <c r="I275" s="181"/>
      <c r="J275" s="181">
        <f t="shared" ref="J275:J282" si="53">+L275+O275</f>
        <v>0</v>
      </c>
      <c r="K275" s="181"/>
      <c r="L275" s="181"/>
      <c r="M275" s="181"/>
      <c r="N275" s="181"/>
      <c r="O275" s="181"/>
      <c r="P275" s="181">
        <f t="shared" si="50"/>
        <v>0</v>
      </c>
      <c r="Q275" s="672">
        <f t="shared" si="45"/>
        <v>0</v>
      </c>
      <c r="R275" s="296"/>
      <c r="S275" s="298"/>
      <c r="T275" s="300"/>
      <c r="U275" s="65"/>
      <c r="V275" s="65"/>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c r="BG275" s="3"/>
      <c r="BH275" s="3"/>
      <c r="BI275" s="3"/>
      <c r="BJ275" s="3"/>
      <c r="BK275" s="3"/>
      <c r="BL275" s="3"/>
      <c r="BM275" s="3"/>
      <c r="BN275" s="3"/>
    </row>
    <row r="276" spans="1:66" ht="81.75" hidden="1" customHeight="1">
      <c r="A276" s="129" t="s">
        <v>728</v>
      </c>
      <c r="B276" s="129" t="s">
        <v>729</v>
      </c>
      <c r="C276" s="129"/>
      <c r="D276" s="197" t="s">
        <v>983</v>
      </c>
      <c r="E276" s="104">
        <f>+F276+I276</f>
        <v>0</v>
      </c>
      <c r="F276" s="104"/>
      <c r="G276" s="104"/>
      <c r="H276" s="104"/>
      <c r="I276" s="104"/>
      <c r="J276" s="104">
        <f>+L276+O276</f>
        <v>0</v>
      </c>
      <c r="K276" s="104"/>
      <c r="L276" s="104"/>
      <c r="M276" s="104"/>
      <c r="N276" s="104"/>
      <c r="O276" s="104"/>
      <c r="P276" s="104">
        <f>+E276+J276</f>
        <v>0</v>
      </c>
      <c r="Q276" s="670">
        <f t="shared" si="45"/>
        <v>0</v>
      </c>
      <c r="R276" s="3"/>
      <c r="S276" s="65"/>
      <c r="T276" s="65"/>
      <c r="U276" s="65"/>
      <c r="V276" s="65"/>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row>
    <row r="277" spans="1:66" ht="60" hidden="1" customHeight="1">
      <c r="A277" s="129" t="s">
        <v>1177</v>
      </c>
      <c r="B277" s="129" t="s">
        <v>36</v>
      </c>
      <c r="C277" s="129" t="s">
        <v>705</v>
      </c>
      <c r="D277" s="272" t="s">
        <v>451</v>
      </c>
      <c r="E277" s="181">
        <f t="shared" si="52"/>
        <v>0</v>
      </c>
      <c r="F277" s="181"/>
      <c r="G277" s="181"/>
      <c r="H277" s="181"/>
      <c r="I277" s="181"/>
      <c r="J277" s="181">
        <f t="shared" si="53"/>
        <v>0</v>
      </c>
      <c r="K277" s="181"/>
      <c r="L277" s="181"/>
      <c r="M277" s="181"/>
      <c r="N277" s="181"/>
      <c r="O277" s="181"/>
      <c r="P277" s="181">
        <f t="shared" si="50"/>
        <v>0</v>
      </c>
      <c r="Q277" s="672">
        <f t="shared" si="45"/>
        <v>0</v>
      </c>
      <c r="R277" s="676"/>
      <c r="S277" s="673"/>
      <c r="T277" s="674"/>
      <c r="U277" s="675"/>
      <c r="V277" s="675"/>
      <c r="W277" s="306"/>
      <c r="X277" s="306"/>
      <c r="Y277" s="306"/>
      <c r="Z277" s="306"/>
      <c r="AA277" s="306"/>
      <c r="AB277" s="306"/>
      <c r="AC277" s="306"/>
      <c r="AD277" s="306"/>
      <c r="AE277" s="306"/>
      <c r="AF277" s="306"/>
      <c r="AG277" s="306"/>
      <c r="AH277" s="306"/>
      <c r="AI277" s="306"/>
      <c r="AJ277" s="306"/>
      <c r="AK277" s="306"/>
      <c r="AL277" s="306"/>
      <c r="AM277" s="306"/>
      <c r="AN277" s="306"/>
      <c r="AO277" s="3"/>
      <c r="AP277" s="3"/>
      <c r="AQ277" s="3"/>
      <c r="AR277" s="3"/>
      <c r="AS277" s="3"/>
      <c r="AT277" s="3"/>
      <c r="AU277" s="3"/>
      <c r="AV277" s="3"/>
      <c r="AW277" s="3"/>
      <c r="AX277" s="3"/>
      <c r="AY277" s="3"/>
      <c r="AZ277" s="3"/>
      <c r="BA277" s="3"/>
      <c r="BB277" s="3"/>
      <c r="BC277" s="3"/>
      <c r="BD277" s="3"/>
      <c r="BE277" s="3"/>
      <c r="BF277" s="3"/>
      <c r="BG277" s="3"/>
      <c r="BH277" s="3"/>
      <c r="BI277" s="3"/>
      <c r="BJ277" s="3"/>
      <c r="BK277" s="3"/>
      <c r="BL277" s="3"/>
      <c r="BM277" s="3"/>
      <c r="BN277" s="3"/>
    </row>
    <row r="278" spans="1:66" ht="54" hidden="1" customHeight="1">
      <c r="A278" s="129" t="s">
        <v>1181</v>
      </c>
      <c r="B278" s="129" t="s">
        <v>96</v>
      </c>
      <c r="C278" s="129" t="s">
        <v>97</v>
      </c>
      <c r="D278" s="215" t="s">
        <v>452</v>
      </c>
      <c r="E278" s="181">
        <f t="shared" si="52"/>
        <v>0</v>
      </c>
      <c r="F278" s="181"/>
      <c r="G278" s="181"/>
      <c r="H278" s="181"/>
      <c r="I278" s="181"/>
      <c r="J278" s="181">
        <f t="shared" si="53"/>
        <v>0</v>
      </c>
      <c r="K278" s="181"/>
      <c r="L278" s="181"/>
      <c r="M278" s="181"/>
      <c r="N278" s="181"/>
      <c r="O278" s="181"/>
      <c r="P278" s="181">
        <f t="shared" si="50"/>
        <v>0</v>
      </c>
      <c r="Q278" s="670">
        <f t="shared" si="45"/>
        <v>0</v>
      </c>
      <c r="R278" s="296"/>
      <c r="S278" s="298"/>
      <c r="T278" s="300"/>
      <c r="U278" s="65"/>
      <c r="V278" s="65"/>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row>
    <row r="279" spans="1:66" ht="72" hidden="1" customHeight="1">
      <c r="A279" s="129" t="s">
        <v>1182</v>
      </c>
      <c r="B279" s="129" t="s">
        <v>800</v>
      </c>
      <c r="C279" s="129" t="s">
        <v>736</v>
      </c>
      <c r="D279" s="215" t="s">
        <v>1060</v>
      </c>
      <c r="E279" s="181">
        <f t="shared" si="52"/>
        <v>0</v>
      </c>
      <c r="F279" s="181"/>
      <c r="G279" s="181"/>
      <c r="H279" s="181"/>
      <c r="I279" s="181"/>
      <c r="J279" s="181">
        <f t="shared" si="53"/>
        <v>0</v>
      </c>
      <c r="K279" s="181"/>
      <c r="L279" s="181"/>
      <c r="M279" s="181"/>
      <c r="N279" s="181"/>
      <c r="O279" s="181"/>
      <c r="P279" s="181">
        <f t="shared" si="50"/>
        <v>0</v>
      </c>
      <c r="Q279" s="672">
        <f t="shared" si="45"/>
        <v>0</v>
      </c>
      <c r="R279" s="676"/>
      <c r="S279" s="673"/>
      <c r="T279" s="674"/>
      <c r="U279" s="675"/>
      <c r="V279" s="675"/>
      <c r="W279" s="306"/>
      <c r="X279" s="306"/>
      <c r="Y279" s="306"/>
      <c r="Z279" s="306"/>
      <c r="AA279" s="306"/>
      <c r="AB279" s="306"/>
      <c r="AC279" s="306"/>
      <c r="AD279" s="306"/>
      <c r="AE279" s="306"/>
      <c r="AF279" s="306"/>
      <c r="AG279" s="306"/>
      <c r="AH279" s="306"/>
      <c r="AI279" s="306"/>
      <c r="AJ279" s="306"/>
      <c r="AK279" s="306"/>
      <c r="AL279" s="306"/>
      <c r="AM279" s="306"/>
      <c r="AN279" s="306"/>
      <c r="AO279" s="3"/>
      <c r="AP279" s="3"/>
      <c r="AQ279" s="3"/>
      <c r="AR279" s="3"/>
      <c r="AS279" s="3"/>
      <c r="AT279" s="3"/>
      <c r="AU279" s="3"/>
      <c r="AV279" s="3"/>
      <c r="AW279" s="3"/>
      <c r="AX279" s="3"/>
      <c r="AY279" s="3"/>
      <c r="AZ279" s="3"/>
      <c r="BA279" s="3"/>
      <c r="BB279" s="3"/>
      <c r="BC279" s="3"/>
      <c r="BD279" s="3"/>
      <c r="BE279" s="3"/>
      <c r="BF279" s="3"/>
      <c r="BG279" s="3"/>
      <c r="BH279" s="3"/>
      <c r="BI279" s="3"/>
      <c r="BJ279" s="3"/>
      <c r="BK279" s="3"/>
      <c r="BL279" s="3"/>
      <c r="BM279" s="3"/>
      <c r="BN279" s="3"/>
    </row>
    <row r="280" spans="1:66" ht="113.25" hidden="1" customHeight="1">
      <c r="A280" s="129" t="s">
        <v>1450</v>
      </c>
      <c r="B280" s="129" t="s">
        <v>1449</v>
      </c>
      <c r="C280" s="129" t="s">
        <v>566</v>
      </c>
      <c r="D280" s="215" t="s">
        <v>759</v>
      </c>
      <c r="E280" s="181">
        <f>+F280+I280</f>
        <v>0</v>
      </c>
      <c r="F280" s="181"/>
      <c r="G280" s="181"/>
      <c r="H280" s="181"/>
      <c r="I280" s="181"/>
      <c r="J280" s="181">
        <f>+L280+O280</f>
        <v>0</v>
      </c>
      <c r="K280" s="181"/>
      <c r="L280" s="181"/>
      <c r="M280" s="181"/>
      <c r="N280" s="181"/>
      <c r="O280" s="181"/>
      <c r="P280" s="181">
        <f>+E280+J280</f>
        <v>0</v>
      </c>
      <c r="Q280" s="670">
        <f t="shared" si="45"/>
        <v>0</v>
      </c>
      <c r="R280" s="296"/>
      <c r="S280" s="298"/>
      <c r="T280" s="300"/>
      <c r="U280" s="65"/>
      <c r="V280" s="65"/>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row>
    <row r="281" spans="1:66" ht="93" hidden="1" customHeight="1">
      <c r="A281" s="129" t="s">
        <v>1180</v>
      </c>
      <c r="B281" s="129" t="s">
        <v>933</v>
      </c>
      <c r="C281" s="129" t="s">
        <v>735</v>
      </c>
      <c r="D281" s="215" t="s">
        <v>1053</v>
      </c>
      <c r="E281" s="181">
        <f t="shared" si="52"/>
        <v>0</v>
      </c>
      <c r="F281" s="181"/>
      <c r="G281" s="181"/>
      <c r="H281" s="181"/>
      <c r="I281" s="181"/>
      <c r="J281" s="181">
        <f t="shared" si="53"/>
        <v>0</v>
      </c>
      <c r="K281" s="181"/>
      <c r="L281" s="181"/>
      <c r="M281" s="181"/>
      <c r="N281" s="181"/>
      <c r="O281" s="181"/>
      <c r="P281" s="181">
        <f t="shared" si="50"/>
        <v>0</v>
      </c>
      <c r="Q281" s="672">
        <f t="shared" si="45"/>
        <v>0</v>
      </c>
      <c r="R281" s="296"/>
      <c r="S281" s="298"/>
      <c r="T281" s="300"/>
      <c r="U281" s="65"/>
      <c r="V281" s="65"/>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row>
    <row r="282" spans="1:66" ht="104.25" hidden="1" customHeight="1">
      <c r="A282" s="129" t="s">
        <v>1178</v>
      </c>
      <c r="B282" s="129" t="s">
        <v>932</v>
      </c>
      <c r="C282" s="129" t="s">
        <v>706</v>
      </c>
      <c r="D282" s="272" t="s">
        <v>766</v>
      </c>
      <c r="E282" s="181">
        <f t="shared" si="52"/>
        <v>0</v>
      </c>
      <c r="F282" s="181"/>
      <c r="G282" s="181"/>
      <c r="H282" s="181"/>
      <c r="I282" s="181"/>
      <c r="J282" s="181">
        <f t="shared" si="53"/>
        <v>0</v>
      </c>
      <c r="K282" s="181"/>
      <c r="L282" s="181"/>
      <c r="M282" s="181"/>
      <c r="N282" s="181"/>
      <c r="O282" s="181"/>
      <c r="P282" s="181">
        <f t="shared" si="50"/>
        <v>0</v>
      </c>
      <c r="Q282" s="670">
        <f t="shared" si="45"/>
        <v>0</v>
      </c>
      <c r="R282" s="296"/>
      <c r="S282" s="298"/>
      <c r="T282" s="300"/>
      <c r="U282" s="65"/>
      <c r="V282" s="65"/>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row>
    <row r="283" spans="1:66" ht="81" hidden="1" customHeight="1">
      <c r="A283" s="129" t="s">
        <v>1176</v>
      </c>
      <c r="B283" s="129" t="s">
        <v>931</v>
      </c>
      <c r="C283" s="129" t="s">
        <v>589</v>
      </c>
      <c r="D283" s="272" t="s">
        <v>416</v>
      </c>
      <c r="E283" s="181">
        <f t="shared" si="49"/>
        <v>0</v>
      </c>
      <c r="F283" s="181"/>
      <c r="G283" s="181"/>
      <c r="H283" s="181"/>
      <c r="I283" s="181"/>
      <c r="J283" s="267">
        <f>+L283+O283</f>
        <v>0</v>
      </c>
      <c r="K283" s="181"/>
      <c r="L283" s="181"/>
      <c r="M283" s="181"/>
      <c r="N283" s="181"/>
      <c r="O283" s="181"/>
      <c r="P283" s="181">
        <f t="shared" si="50"/>
        <v>0</v>
      </c>
      <c r="Q283" s="672">
        <f t="shared" si="45"/>
        <v>0</v>
      </c>
      <c r="R283" s="296"/>
      <c r="S283" s="298"/>
      <c r="T283" s="300"/>
      <c r="U283" s="65"/>
      <c r="V283" s="65"/>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c r="BG283" s="3"/>
      <c r="BH283" s="3"/>
      <c r="BI283" s="3"/>
      <c r="BJ283" s="3"/>
      <c r="BK283" s="3"/>
      <c r="BL283" s="3"/>
      <c r="BM283" s="3"/>
      <c r="BN283" s="3"/>
    </row>
    <row r="284" spans="1:66" ht="28" hidden="1">
      <c r="A284" s="119" t="s">
        <v>1183</v>
      </c>
      <c r="B284" s="117" t="s">
        <v>408</v>
      </c>
      <c r="C284" s="117" t="s">
        <v>532</v>
      </c>
      <c r="D284" s="214" t="s">
        <v>409</v>
      </c>
      <c r="E284" s="106">
        <f t="shared" si="49"/>
        <v>0</v>
      </c>
      <c r="F284" s="106"/>
      <c r="G284" s="106"/>
      <c r="H284" s="106"/>
      <c r="I284" s="106"/>
      <c r="J284" s="106">
        <f>+L284+O284</f>
        <v>0</v>
      </c>
      <c r="K284" s="106"/>
      <c r="L284" s="106"/>
      <c r="M284" s="106"/>
      <c r="N284" s="106"/>
      <c r="O284" s="106">
        <f>2500000-525000-1975000</f>
        <v>0</v>
      </c>
      <c r="P284" s="106">
        <f t="shared" si="50"/>
        <v>0</v>
      </c>
      <c r="Q284" s="670">
        <f t="shared" si="45"/>
        <v>0</v>
      </c>
      <c r="R284" s="3"/>
      <c r="S284" s="65"/>
      <c r="T284" s="65"/>
      <c r="U284" s="65"/>
      <c r="V284" s="65"/>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c r="BD284" s="3"/>
      <c r="BE284" s="3"/>
      <c r="BF284" s="3"/>
      <c r="BG284" s="3"/>
      <c r="BH284" s="3"/>
      <c r="BI284" s="3"/>
      <c r="BJ284" s="3"/>
      <c r="BK284" s="3"/>
      <c r="BL284" s="3"/>
      <c r="BM284" s="3"/>
      <c r="BN284" s="3"/>
    </row>
    <row r="285" spans="1:66" ht="111" hidden="1" customHeight="1">
      <c r="A285" s="122" t="s">
        <v>319</v>
      </c>
      <c r="B285" s="117" t="s">
        <v>320</v>
      </c>
      <c r="C285" s="117" t="s">
        <v>261</v>
      </c>
      <c r="D285" s="196" t="s">
        <v>321</v>
      </c>
      <c r="E285" s="106">
        <f>+F285+I285</f>
        <v>0</v>
      </c>
      <c r="F285" s="106"/>
      <c r="G285" s="106"/>
      <c r="H285" s="106"/>
      <c r="I285" s="106"/>
      <c r="J285" s="106">
        <f>+L285+O285</f>
        <v>0</v>
      </c>
      <c r="K285" s="106"/>
      <c r="L285" s="106"/>
      <c r="M285" s="106"/>
      <c r="N285" s="106"/>
      <c r="O285" s="106"/>
      <c r="P285" s="106">
        <f>+E285+J285</f>
        <v>0</v>
      </c>
      <c r="Q285" s="672">
        <f t="shared" si="45"/>
        <v>0</v>
      </c>
      <c r="R285" s="3"/>
      <c r="S285" s="65"/>
      <c r="T285" s="65"/>
      <c r="U285" s="65"/>
      <c r="V285" s="65"/>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row>
    <row r="286" spans="1:66" ht="28" hidden="1">
      <c r="A286" s="122" t="s">
        <v>1184</v>
      </c>
      <c r="B286" s="117" t="s">
        <v>672</v>
      </c>
      <c r="C286" s="117" t="s">
        <v>531</v>
      </c>
      <c r="D286" s="196" t="s">
        <v>1107</v>
      </c>
      <c r="E286" s="106">
        <f t="shared" si="49"/>
        <v>0</v>
      </c>
      <c r="F286" s="106"/>
      <c r="G286" s="106"/>
      <c r="H286" s="106"/>
      <c r="I286" s="106"/>
      <c r="J286" s="106">
        <f>+L286+O286</f>
        <v>0</v>
      </c>
      <c r="K286" s="106"/>
      <c r="L286" s="106"/>
      <c r="M286" s="106"/>
      <c r="N286" s="106"/>
      <c r="O286" s="106"/>
      <c r="P286" s="106">
        <f t="shared" si="50"/>
        <v>0</v>
      </c>
      <c r="Q286" s="670">
        <f t="shared" si="45"/>
        <v>0</v>
      </c>
      <c r="R286" s="3"/>
      <c r="S286" s="65"/>
      <c r="T286" s="65"/>
      <c r="U286" s="65"/>
      <c r="V286" s="65"/>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c r="BD286" s="3"/>
      <c r="BE286" s="3"/>
      <c r="BF286" s="3"/>
      <c r="BG286" s="3"/>
      <c r="BH286" s="3"/>
      <c r="BI286" s="3"/>
      <c r="BJ286" s="3"/>
      <c r="BK286" s="3"/>
      <c r="BL286" s="3"/>
      <c r="BM286" s="3"/>
      <c r="BN286" s="3"/>
    </row>
    <row r="287" spans="1:66" ht="35.5" hidden="1" customHeight="1">
      <c r="A287" s="122" t="s">
        <v>1043</v>
      </c>
      <c r="B287" s="117" t="s">
        <v>1044</v>
      </c>
      <c r="C287" s="117" t="s">
        <v>610</v>
      </c>
      <c r="D287" s="196" t="s">
        <v>221</v>
      </c>
      <c r="E287" s="104">
        <f t="shared" si="49"/>
        <v>0</v>
      </c>
      <c r="F287" s="106"/>
      <c r="G287" s="106"/>
      <c r="H287" s="106"/>
      <c r="I287" s="106"/>
      <c r="J287" s="101">
        <f>+L287+O287</f>
        <v>0</v>
      </c>
      <c r="K287" s="106"/>
      <c r="L287" s="106"/>
      <c r="M287" s="106"/>
      <c r="N287" s="106"/>
      <c r="O287" s="106"/>
      <c r="P287" s="104">
        <f t="shared" si="50"/>
        <v>0</v>
      </c>
      <c r="Q287" s="670">
        <f t="shared" si="45"/>
        <v>0</v>
      </c>
      <c r="R287" s="3"/>
      <c r="S287" s="65"/>
      <c r="T287" s="65"/>
      <c r="U287" s="65"/>
      <c r="V287" s="65"/>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row>
    <row r="288" spans="1:66" ht="66.75" hidden="1" customHeight="1">
      <c r="A288" s="245" t="s">
        <v>694</v>
      </c>
      <c r="B288" s="245" t="s">
        <v>560</v>
      </c>
      <c r="C288" s="245"/>
      <c r="D288" s="288" t="s">
        <v>1446</v>
      </c>
      <c r="E288" s="180">
        <f>+E289+E290+E292+E291+E293</f>
        <v>0</v>
      </c>
      <c r="F288" s="180">
        <f t="shared" ref="F288:O288" si="54">+F289+F290+F292+F291+F293</f>
        <v>0</v>
      </c>
      <c r="G288" s="180">
        <f t="shared" si="54"/>
        <v>0</v>
      </c>
      <c r="H288" s="180">
        <f t="shared" si="54"/>
        <v>0</v>
      </c>
      <c r="I288" s="180">
        <f t="shared" si="54"/>
        <v>0</v>
      </c>
      <c r="J288" s="180">
        <f t="shared" si="54"/>
        <v>0</v>
      </c>
      <c r="K288" s="180">
        <f>+K289+K290+K292+K291+K293</f>
        <v>0</v>
      </c>
      <c r="L288" s="180">
        <f t="shared" si="54"/>
        <v>0</v>
      </c>
      <c r="M288" s="180">
        <f t="shared" si="54"/>
        <v>0</v>
      </c>
      <c r="N288" s="180">
        <f t="shared" si="54"/>
        <v>0</v>
      </c>
      <c r="O288" s="180">
        <f t="shared" si="54"/>
        <v>0</v>
      </c>
      <c r="P288" s="180">
        <f t="shared" si="50"/>
        <v>0</v>
      </c>
      <c r="Q288" s="670">
        <f t="shared" si="45"/>
        <v>0</v>
      </c>
      <c r="R288" s="3"/>
      <c r="S288" s="65"/>
      <c r="T288" s="65"/>
      <c r="U288" s="65"/>
      <c r="V288" s="65"/>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c r="BD288" s="3"/>
      <c r="BE288" s="3"/>
      <c r="BF288" s="3"/>
      <c r="BG288" s="3"/>
      <c r="BH288" s="3"/>
      <c r="BI288" s="3"/>
      <c r="BJ288" s="3"/>
      <c r="BK288" s="3"/>
      <c r="BL288" s="3"/>
      <c r="BM288" s="3"/>
      <c r="BN288" s="3"/>
    </row>
    <row r="289" spans="1:66" ht="42" hidden="1">
      <c r="A289" s="117" t="s">
        <v>561</v>
      </c>
      <c r="B289" s="117" t="s">
        <v>465</v>
      </c>
      <c r="C289" s="117" t="s">
        <v>464</v>
      </c>
      <c r="D289" s="214" t="s">
        <v>466</v>
      </c>
      <c r="E289" s="133">
        <f>+F289+I289</f>
        <v>0</v>
      </c>
      <c r="F289" s="133"/>
      <c r="G289" s="133"/>
      <c r="H289" s="133"/>
      <c r="I289" s="133"/>
      <c r="J289" s="106">
        <f>+L289+O289</f>
        <v>0</v>
      </c>
      <c r="K289" s="133"/>
      <c r="L289" s="133"/>
      <c r="M289" s="133"/>
      <c r="N289" s="133"/>
      <c r="O289" s="104"/>
      <c r="P289" s="104">
        <f t="shared" si="50"/>
        <v>0</v>
      </c>
      <c r="Q289" s="670">
        <f t="shared" ref="Q289:Q343" si="55">+P289</f>
        <v>0</v>
      </c>
      <c r="R289" s="3"/>
      <c r="S289" s="65"/>
      <c r="T289" s="65"/>
      <c r="U289" s="65"/>
      <c r="V289" s="65"/>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c r="BD289" s="3"/>
      <c r="BE289" s="3"/>
      <c r="BF289" s="3"/>
      <c r="BG289" s="3"/>
      <c r="BH289" s="3"/>
      <c r="BI289" s="3"/>
      <c r="BJ289" s="3"/>
      <c r="BK289" s="3"/>
      <c r="BL289" s="3"/>
      <c r="BM289" s="3"/>
      <c r="BN289" s="3"/>
    </row>
    <row r="290" spans="1:66" ht="28" hidden="1">
      <c r="A290" s="123" t="s">
        <v>562</v>
      </c>
      <c r="B290" s="123" t="s">
        <v>468</v>
      </c>
      <c r="C290" s="123" t="s">
        <v>467</v>
      </c>
      <c r="D290" s="197" t="s">
        <v>137</v>
      </c>
      <c r="E290" s="104">
        <f>+F290+I290</f>
        <v>0</v>
      </c>
      <c r="F290" s="104"/>
      <c r="G290" s="104"/>
      <c r="H290" s="104"/>
      <c r="I290" s="104"/>
      <c r="J290" s="101">
        <f>+L290+O290</f>
        <v>0</v>
      </c>
      <c r="K290" s="104"/>
      <c r="L290" s="104"/>
      <c r="M290" s="104"/>
      <c r="N290" s="104"/>
      <c r="O290" s="104"/>
      <c r="P290" s="104">
        <f t="shared" si="50"/>
        <v>0</v>
      </c>
      <c r="Q290" s="670">
        <f t="shared" si="55"/>
        <v>0</v>
      </c>
      <c r="R290" s="3"/>
      <c r="S290" s="65"/>
      <c r="T290" s="65"/>
      <c r="U290" s="65"/>
      <c r="V290" s="65"/>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row>
    <row r="291" spans="1:66" ht="44.5" hidden="1" customHeight="1">
      <c r="A291" s="123" t="s">
        <v>256</v>
      </c>
      <c r="B291" s="123" t="s">
        <v>257</v>
      </c>
      <c r="C291" s="123" t="s">
        <v>258</v>
      </c>
      <c r="D291" s="197" t="s">
        <v>259</v>
      </c>
      <c r="E291" s="104">
        <f>+F291+I291</f>
        <v>0</v>
      </c>
      <c r="F291" s="104"/>
      <c r="G291" s="104"/>
      <c r="H291" s="104"/>
      <c r="I291" s="104"/>
      <c r="J291" s="101">
        <f>+L291+O291</f>
        <v>0</v>
      </c>
      <c r="K291" s="104"/>
      <c r="L291" s="104"/>
      <c r="M291" s="104"/>
      <c r="N291" s="104"/>
      <c r="O291" s="104"/>
      <c r="P291" s="104">
        <f>+E291+J291</f>
        <v>0</v>
      </c>
      <c r="Q291" s="670">
        <f t="shared" si="55"/>
        <v>0</v>
      </c>
      <c r="R291" s="3"/>
      <c r="S291" s="65"/>
      <c r="T291" s="65"/>
      <c r="U291" s="65"/>
      <c r="V291" s="65"/>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row>
    <row r="292" spans="1:66" ht="45" hidden="1" customHeight="1">
      <c r="A292" s="119" t="s">
        <v>1434</v>
      </c>
      <c r="B292" s="119" t="s">
        <v>1435</v>
      </c>
      <c r="C292" s="119" t="s">
        <v>255</v>
      </c>
      <c r="D292" s="268" t="s">
        <v>895</v>
      </c>
      <c r="E292" s="181">
        <f>+F292+I292</f>
        <v>0</v>
      </c>
      <c r="F292" s="181"/>
      <c r="G292" s="290"/>
      <c r="H292" s="290"/>
      <c r="I292" s="267"/>
      <c r="J292" s="267">
        <f>+L292+O292</f>
        <v>0</v>
      </c>
      <c r="K292" s="267"/>
      <c r="L292" s="267"/>
      <c r="M292" s="267"/>
      <c r="N292" s="267"/>
      <c r="O292" s="181"/>
      <c r="P292" s="181">
        <f t="shared" si="50"/>
        <v>0</v>
      </c>
      <c r="Q292" s="670">
        <f t="shared" si="55"/>
        <v>0</v>
      </c>
      <c r="R292" s="3"/>
      <c r="S292" s="65"/>
      <c r="T292" s="65"/>
      <c r="U292" s="65"/>
      <c r="V292" s="65"/>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row>
    <row r="293" spans="1:66" ht="39.75" hidden="1" customHeight="1">
      <c r="A293" s="119" t="s">
        <v>260</v>
      </c>
      <c r="B293" s="119" t="s">
        <v>672</v>
      </c>
      <c r="C293" s="119" t="s">
        <v>531</v>
      </c>
      <c r="D293" s="1" t="s">
        <v>1107</v>
      </c>
      <c r="E293" s="181">
        <f>+F293+I293</f>
        <v>0</v>
      </c>
      <c r="F293" s="181"/>
      <c r="G293" s="290"/>
      <c r="H293" s="290"/>
      <c r="I293" s="267"/>
      <c r="J293" s="267">
        <f>+L293+O293</f>
        <v>0</v>
      </c>
      <c r="K293" s="267">
        <v>0</v>
      </c>
      <c r="L293" s="267"/>
      <c r="M293" s="267"/>
      <c r="N293" s="267"/>
      <c r="O293" s="181"/>
      <c r="P293" s="181">
        <f>+E293+J293</f>
        <v>0</v>
      </c>
      <c r="Q293" s="670">
        <f t="shared" si="55"/>
        <v>0</v>
      </c>
      <c r="R293" s="3"/>
      <c r="S293" s="65"/>
      <c r="T293" s="65"/>
      <c r="U293" s="65"/>
      <c r="V293" s="65"/>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c r="BD293" s="3"/>
      <c r="BE293" s="3"/>
      <c r="BF293" s="3"/>
      <c r="BG293" s="3"/>
      <c r="BH293" s="3"/>
      <c r="BI293" s="3"/>
      <c r="BJ293" s="3"/>
      <c r="BK293" s="3"/>
      <c r="BL293" s="3"/>
      <c r="BM293" s="3"/>
      <c r="BN293" s="3"/>
    </row>
    <row r="294" spans="1:66" ht="94.5" hidden="1" customHeight="1">
      <c r="A294" s="245" t="s">
        <v>1127</v>
      </c>
      <c r="B294" s="245" t="s">
        <v>864</v>
      </c>
      <c r="C294" s="245"/>
      <c r="D294" s="288" t="s">
        <v>118</v>
      </c>
      <c r="E294" s="180">
        <f>+E297+E299+E295+E298+E296</f>
        <v>0</v>
      </c>
      <c r="F294" s="180">
        <f t="shared" ref="F294:O294" si="56">+F297+F299+F295+F298+F296</f>
        <v>0</v>
      </c>
      <c r="G294" s="180">
        <f t="shared" si="56"/>
        <v>0</v>
      </c>
      <c r="H294" s="180">
        <f t="shared" si="56"/>
        <v>0</v>
      </c>
      <c r="I294" s="180">
        <f t="shared" si="56"/>
        <v>0</v>
      </c>
      <c r="J294" s="180">
        <f t="shared" si="56"/>
        <v>0</v>
      </c>
      <c r="K294" s="180">
        <f t="shared" si="56"/>
        <v>0</v>
      </c>
      <c r="L294" s="180">
        <f t="shared" si="56"/>
        <v>0</v>
      </c>
      <c r="M294" s="180">
        <f t="shared" si="56"/>
        <v>0</v>
      </c>
      <c r="N294" s="180">
        <f t="shared" si="56"/>
        <v>0</v>
      </c>
      <c r="O294" s="180">
        <f t="shared" si="56"/>
        <v>0</v>
      </c>
      <c r="P294" s="180">
        <f>+E294+J294</f>
        <v>0</v>
      </c>
      <c r="Q294" s="670">
        <f t="shared" si="55"/>
        <v>0</v>
      </c>
      <c r="R294" s="298">
        <v>66600000</v>
      </c>
      <c r="S294" s="298">
        <f>+R294-P294</f>
        <v>66600000</v>
      </c>
      <c r="T294" s="300"/>
      <c r="U294" s="65"/>
      <c r="V294" s="65"/>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c r="BG294" s="3"/>
      <c r="BH294" s="3"/>
      <c r="BI294" s="3"/>
      <c r="BJ294" s="3"/>
      <c r="BK294" s="3"/>
      <c r="BL294" s="3"/>
      <c r="BM294" s="3"/>
      <c r="BN294" s="3"/>
    </row>
    <row r="295" spans="1:66" ht="45" hidden="1" customHeight="1">
      <c r="A295" s="129">
        <v>1317640</v>
      </c>
      <c r="B295" s="129" t="s">
        <v>479</v>
      </c>
      <c r="C295" s="129" t="s">
        <v>1156</v>
      </c>
      <c r="D295" s="272" t="s">
        <v>640</v>
      </c>
      <c r="E295" s="181">
        <f>+F295+I295</f>
        <v>0</v>
      </c>
      <c r="F295" s="181"/>
      <c r="G295" s="180"/>
      <c r="H295" s="180"/>
      <c r="I295" s="181"/>
      <c r="J295" s="181">
        <f>+L295+O295</f>
        <v>0</v>
      </c>
      <c r="K295" s="181"/>
      <c r="L295" s="180"/>
      <c r="M295" s="180"/>
      <c r="N295" s="180"/>
      <c r="O295" s="181"/>
      <c r="P295" s="181">
        <f t="shared" si="50"/>
        <v>0</v>
      </c>
      <c r="Q295" s="670">
        <f t="shared" si="55"/>
        <v>0</v>
      </c>
      <c r="R295" s="296"/>
      <c r="S295" s="298"/>
      <c r="T295" s="300"/>
      <c r="U295" s="65"/>
      <c r="V295" s="65"/>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c r="BD295" s="3"/>
      <c r="BE295" s="3"/>
      <c r="BF295" s="3"/>
      <c r="BG295" s="3"/>
      <c r="BH295" s="3"/>
      <c r="BI295" s="3"/>
      <c r="BJ295" s="3"/>
      <c r="BK295" s="3"/>
      <c r="BL295" s="3"/>
      <c r="BM295" s="3"/>
      <c r="BN295" s="3"/>
    </row>
    <row r="296" spans="1:66" ht="45" hidden="1" customHeight="1">
      <c r="A296" s="129" t="s">
        <v>208</v>
      </c>
      <c r="B296" s="129" t="s">
        <v>1163</v>
      </c>
      <c r="C296" s="119" t="s">
        <v>32</v>
      </c>
      <c r="D296" s="220" t="s">
        <v>584</v>
      </c>
      <c r="E296" s="181">
        <f>+F296+I296</f>
        <v>0</v>
      </c>
      <c r="F296" s="181"/>
      <c r="G296" s="180"/>
      <c r="H296" s="180"/>
      <c r="I296" s="181"/>
      <c r="J296" s="181">
        <f>+L296+O296</f>
        <v>0</v>
      </c>
      <c r="K296" s="181"/>
      <c r="L296" s="180"/>
      <c r="M296" s="180"/>
      <c r="N296" s="180"/>
      <c r="O296" s="181"/>
      <c r="P296" s="181">
        <f>+E296+J296</f>
        <v>0</v>
      </c>
      <c r="Q296" s="670">
        <f t="shared" si="55"/>
        <v>0</v>
      </c>
      <c r="R296" s="296"/>
      <c r="S296" s="298"/>
      <c r="T296" s="300"/>
      <c r="U296" s="65"/>
      <c r="V296" s="65"/>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row>
    <row r="297" spans="1:66" ht="42" hidden="1">
      <c r="A297" s="117">
        <v>1318313</v>
      </c>
      <c r="B297" s="117" t="s">
        <v>546</v>
      </c>
      <c r="C297" s="117" t="s">
        <v>682</v>
      </c>
      <c r="D297" s="231" t="s">
        <v>1137</v>
      </c>
      <c r="E297" s="107">
        <f>+F297+I297</f>
        <v>0</v>
      </c>
      <c r="F297" s="107"/>
      <c r="G297" s="107"/>
      <c r="H297" s="107"/>
      <c r="I297" s="107"/>
      <c r="J297" s="107">
        <f>+L297+O297</f>
        <v>0</v>
      </c>
      <c r="K297" s="107"/>
      <c r="L297" s="107"/>
      <c r="M297" s="107"/>
      <c r="N297" s="107"/>
      <c r="O297" s="107"/>
      <c r="P297" s="107">
        <f t="shared" si="50"/>
        <v>0</v>
      </c>
      <c r="Q297" s="670">
        <f t="shared" si="55"/>
        <v>0</v>
      </c>
      <c r="R297" s="3"/>
      <c r="S297" s="65"/>
      <c r="T297" s="65"/>
      <c r="U297" s="65"/>
      <c r="V297" s="65"/>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c r="BD297" s="3"/>
      <c r="BE297" s="3"/>
      <c r="BF297" s="3"/>
      <c r="BG297" s="3"/>
      <c r="BH297" s="3"/>
      <c r="BI297" s="3"/>
      <c r="BJ297" s="3"/>
      <c r="BK297" s="3"/>
      <c r="BL297" s="3"/>
      <c r="BM297" s="3"/>
      <c r="BN297" s="3"/>
    </row>
    <row r="298" spans="1:66" ht="31" hidden="1">
      <c r="A298" s="119" t="s">
        <v>251</v>
      </c>
      <c r="B298" s="119" t="s">
        <v>672</v>
      </c>
      <c r="C298" s="119" t="s">
        <v>531</v>
      </c>
      <c r="D298" s="1" t="s">
        <v>1107</v>
      </c>
      <c r="E298" s="181">
        <f>+F298+I298</f>
        <v>0</v>
      </c>
      <c r="F298" s="181"/>
      <c r="G298" s="290"/>
      <c r="H298" s="290"/>
      <c r="I298" s="267"/>
      <c r="J298" s="267">
        <f>+L298+O298</f>
        <v>0</v>
      </c>
      <c r="K298" s="267"/>
      <c r="L298" s="267"/>
      <c r="M298" s="267"/>
      <c r="N298" s="267"/>
      <c r="O298" s="181"/>
      <c r="P298" s="181">
        <f>+E298+J298</f>
        <v>0</v>
      </c>
      <c r="Q298" s="670">
        <f t="shared" si="55"/>
        <v>0</v>
      </c>
      <c r="R298" s="3"/>
      <c r="S298" s="65"/>
      <c r="T298" s="65"/>
      <c r="U298" s="65"/>
      <c r="V298" s="65"/>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row>
    <row r="299" spans="1:66" ht="28" hidden="1">
      <c r="A299" s="117">
        <v>1318340</v>
      </c>
      <c r="B299" s="117" t="s">
        <v>1132</v>
      </c>
      <c r="C299" s="117" t="s">
        <v>545</v>
      </c>
      <c r="D299" s="231" t="s">
        <v>478</v>
      </c>
      <c r="E299" s="107">
        <f>+F299+I299</f>
        <v>0</v>
      </c>
      <c r="F299" s="107"/>
      <c r="G299" s="107"/>
      <c r="H299" s="107"/>
      <c r="I299" s="107"/>
      <c r="J299" s="105">
        <f>+L299+O299</f>
        <v>0</v>
      </c>
      <c r="K299" s="105"/>
      <c r="L299" s="105"/>
      <c r="M299" s="105"/>
      <c r="N299" s="105"/>
      <c r="O299" s="105">
        <f>99500-99500</f>
        <v>0</v>
      </c>
      <c r="P299" s="105">
        <f t="shared" si="50"/>
        <v>0</v>
      </c>
      <c r="Q299" s="670">
        <f t="shared" si="55"/>
        <v>0</v>
      </c>
      <c r="R299" s="3"/>
      <c r="S299" s="65"/>
      <c r="T299" s="65"/>
      <c r="U299" s="65"/>
      <c r="V299" s="65"/>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c r="BD299" s="3"/>
      <c r="BE299" s="3"/>
      <c r="BF299" s="3"/>
      <c r="BG299" s="3"/>
      <c r="BH299" s="3"/>
      <c r="BI299" s="3"/>
      <c r="BJ299" s="3"/>
      <c r="BK299" s="3"/>
      <c r="BL299" s="3"/>
      <c r="BM299" s="3"/>
      <c r="BN299" s="3"/>
    </row>
    <row r="300" spans="1:66" ht="28" hidden="1">
      <c r="A300" s="123">
        <v>1513230</v>
      </c>
      <c r="B300" s="123" t="s">
        <v>444</v>
      </c>
      <c r="C300" s="123" t="s">
        <v>608</v>
      </c>
      <c r="D300" s="198" t="s">
        <v>834</v>
      </c>
      <c r="E300" s="104">
        <f t="shared" ref="E300:E310" si="57">+F300+I300</f>
        <v>0</v>
      </c>
      <c r="F300" s="104"/>
      <c r="G300" s="103"/>
      <c r="H300" s="103"/>
      <c r="I300" s="103"/>
      <c r="J300" s="104">
        <f t="shared" ref="J300:J309" si="58">+L300+O300</f>
        <v>0</v>
      </c>
      <c r="K300" s="103"/>
      <c r="L300" s="103"/>
      <c r="M300" s="103"/>
      <c r="N300" s="103"/>
      <c r="O300" s="103"/>
      <c r="P300" s="104">
        <f t="shared" si="50"/>
        <v>0</v>
      </c>
      <c r="Q300" s="670">
        <f t="shared" si="55"/>
        <v>0</v>
      </c>
      <c r="R300" s="3"/>
      <c r="S300" s="65"/>
      <c r="T300" s="65"/>
      <c r="U300" s="65"/>
      <c r="V300" s="65"/>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c r="BG300" s="3"/>
      <c r="BH300" s="3"/>
      <c r="BI300" s="3"/>
      <c r="BJ300" s="3"/>
      <c r="BK300" s="3"/>
      <c r="BL300" s="3"/>
      <c r="BM300" s="3"/>
      <c r="BN300" s="3"/>
    </row>
    <row r="301" spans="1:66" ht="28" hidden="1">
      <c r="A301" s="123">
        <v>1517300</v>
      </c>
      <c r="B301" s="123" t="s">
        <v>408</v>
      </c>
      <c r="C301" s="123" t="s">
        <v>532</v>
      </c>
      <c r="D301" s="210" t="s">
        <v>409</v>
      </c>
      <c r="E301" s="104">
        <f t="shared" si="57"/>
        <v>0</v>
      </c>
      <c r="F301" s="104"/>
      <c r="G301" s="104"/>
      <c r="H301" s="104"/>
      <c r="I301" s="104"/>
      <c r="J301" s="104">
        <f t="shared" si="58"/>
        <v>0</v>
      </c>
      <c r="K301" s="104"/>
      <c r="L301" s="104"/>
      <c r="M301" s="104"/>
      <c r="N301" s="104"/>
      <c r="O301" s="104"/>
      <c r="P301" s="104">
        <f t="shared" si="50"/>
        <v>0</v>
      </c>
      <c r="Q301" s="670">
        <f t="shared" si="55"/>
        <v>0</v>
      </c>
      <c r="R301" s="3"/>
      <c r="S301" s="65"/>
      <c r="T301" s="65"/>
      <c r="U301" s="65"/>
      <c r="V301" s="65"/>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c r="BD301" s="3"/>
      <c r="BE301" s="3"/>
      <c r="BF301" s="3"/>
      <c r="BG301" s="3"/>
      <c r="BH301" s="3"/>
      <c r="BI301" s="3"/>
      <c r="BJ301" s="3"/>
      <c r="BK301" s="3"/>
      <c r="BL301" s="3"/>
      <c r="BM301" s="3"/>
      <c r="BN301" s="3"/>
    </row>
    <row r="302" spans="1:66" ht="14" hidden="1">
      <c r="A302" s="123"/>
      <c r="B302" s="123"/>
      <c r="C302" s="123"/>
      <c r="D302" s="210" t="s">
        <v>797</v>
      </c>
      <c r="E302" s="104">
        <f t="shared" si="57"/>
        <v>0</v>
      </c>
      <c r="F302" s="104"/>
      <c r="G302" s="104"/>
      <c r="H302" s="104"/>
      <c r="I302" s="104"/>
      <c r="J302" s="104"/>
      <c r="K302" s="104"/>
      <c r="L302" s="104"/>
      <c r="M302" s="104"/>
      <c r="N302" s="104"/>
      <c r="O302" s="104"/>
      <c r="P302" s="104"/>
      <c r="Q302" s="670">
        <f t="shared" si="55"/>
        <v>0</v>
      </c>
      <c r="R302" s="3"/>
      <c r="S302" s="65"/>
      <c r="T302" s="65"/>
      <c r="U302" s="65"/>
      <c r="V302" s="65"/>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c r="BG302" s="3"/>
      <c r="BH302" s="3"/>
      <c r="BI302" s="3"/>
      <c r="BJ302" s="3"/>
      <c r="BK302" s="3"/>
      <c r="BL302" s="3"/>
      <c r="BM302" s="3"/>
      <c r="BN302" s="3"/>
    </row>
    <row r="303" spans="1:66" ht="56" hidden="1">
      <c r="A303" s="123"/>
      <c r="B303" s="123"/>
      <c r="C303" s="123"/>
      <c r="D303" s="210" t="s">
        <v>1436</v>
      </c>
      <c r="E303" s="104">
        <f t="shared" si="57"/>
        <v>0</v>
      </c>
      <c r="F303" s="104"/>
      <c r="G303" s="104"/>
      <c r="H303" s="104"/>
      <c r="I303" s="104"/>
      <c r="J303" s="104">
        <f t="shared" si="58"/>
        <v>0</v>
      </c>
      <c r="K303" s="104"/>
      <c r="L303" s="104"/>
      <c r="M303" s="104"/>
      <c r="N303" s="104"/>
      <c r="O303" s="104"/>
      <c r="P303" s="104">
        <f t="shared" ref="P303:P318" si="59">+E303+J303</f>
        <v>0</v>
      </c>
      <c r="Q303" s="670">
        <f t="shared" si="55"/>
        <v>0</v>
      </c>
      <c r="R303" s="3"/>
      <c r="S303" s="65"/>
      <c r="T303" s="65"/>
      <c r="U303" s="65"/>
      <c r="V303" s="65"/>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row>
    <row r="304" spans="1:66" ht="42" hidden="1">
      <c r="A304" s="117">
        <v>1517321</v>
      </c>
      <c r="B304" s="117" t="s">
        <v>471</v>
      </c>
      <c r="C304" s="117" t="s">
        <v>472</v>
      </c>
      <c r="D304" s="214" t="s">
        <v>338</v>
      </c>
      <c r="E304" s="244">
        <f t="shared" si="57"/>
        <v>0</v>
      </c>
      <c r="F304" s="244"/>
      <c r="G304" s="244"/>
      <c r="H304" s="244"/>
      <c r="I304" s="244"/>
      <c r="J304" s="244">
        <f t="shared" si="58"/>
        <v>0</v>
      </c>
      <c r="K304" s="244"/>
      <c r="L304" s="244"/>
      <c r="M304" s="244"/>
      <c r="N304" s="244"/>
      <c r="O304" s="244"/>
      <c r="P304" s="244">
        <f t="shared" si="59"/>
        <v>0</v>
      </c>
      <c r="Q304" s="672">
        <f t="shared" si="55"/>
        <v>0</v>
      </c>
      <c r="R304" s="306"/>
      <c r="S304" s="675"/>
      <c r="T304" s="675"/>
      <c r="U304" s="675"/>
      <c r="V304" s="675"/>
      <c r="W304" s="306"/>
      <c r="X304" s="306"/>
      <c r="Y304" s="306"/>
      <c r="Z304" s="306"/>
      <c r="AA304" s="306"/>
      <c r="AB304" s="306"/>
      <c r="AC304" s="306"/>
      <c r="AD304" s="306"/>
      <c r="AE304" s="306"/>
      <c r="AF304" s="306"/>
      <c r="AG304" s="306"/>
      <c r="AH304" s="306"/>
      <c r="AI304" s="306"/>
      <c r="AJ304" s="306"/>
      <c r="AK304" s="306"/>
      <c r="AL304" s="306"/>
      <c r="AM304" s="306"/>
      <c r="AN304" s="306"/>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row>
    <row r="305" spans="1:66" ht="51.65" hidden="1" customHeight="1">
      <c r="A305" s="117">
        <v>1517322</v>
      </c>
      <c r="B305" s="117" t="s">
        <v>154</v>
      </c>
      <c r="C305" s="117" t="s">
        <v>67</v>
      </c>
      <c r="D305" s="214" t="s">
        <v>155</v>
      </c>
      <c r="E305" s="133">
        <f t="shared" si="57"/>
        <v>0</v>
      </c>
      <c r="F305" s="133"/>
      <c r="G305" s="133"/>
      <c r="H305" s="133"/>
      <c r="I305" s="133"/>
      <c r="J305" s="106">
        <f t="shared" si="58"/>
        <v>0</v>
      </c>
      <c r="K305" s="106"/>
      <c r="L305" s="106"/>
      <c r="M305" s="106"/>
      <c r="N305" s="106"/>
      <c r="O305" s="106">
        <f>200000-200000</f>
        <v>0</v>
      </c>
      <c r="P305" s="106">
        <f t="shared" si="59"/>
        <v>0</v>
      </c>
      <c r="Q305" s="670">
        <f t="shared" si="55"/>
        <v>0</v>
      </c>
      <c r="R305" s="3"/>
      <c r="S305" s="65"/>
      <c r="T305" s="65"/>
      <c r="U305" s="65"/>
      <c r="V305" s="65"/>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c r="BD305" s="3"/>
      <c r="BE305" s="3"/>
      <c r="BF305" s="3"/>
      <c r="BG305" s="3"/>
      <c r="BH305" s="3"/>
      <c r="BI305" s="3"/>
      <c r="BJ305" s="3"/>
      <c r="BK305" s="3"/>
      <c r="BL305" s="3"/>
      <c r="BM305" s="3"/>
      <c r="BN305" s="3"/>
    </row>
    <row r="306" spans="1:66" ht="51.65" hidden="1" customHeight="1">
      <c r="A306" s="117" t="s">
        <v>355</v>
      </c>
      <c r="B306" s="117" t="s">
        <v>612</v>
      </c>
      <c r="C306" s="117" t="s">
        <v>610</v>
      </c>
      <c r="D306" s="269" t="s">
        <v>613</v>
      </c>
      <c r="E306" s="133">
        <f>+F306+I306</f>
        <v>0</v>
      </c>
      <c r="F306" s="133"/>
      <c r="G306" s="133"/>
      <c r="H306" s="133"/>
      <c r="I306" s="133"/>
      <c r="J306" s="106">
        <f>+L306+O306</f>
        <v>0</v>
      </c>
      <c r="K306" s="106"/>
      <c r="L306" s="106"/>
      <c r="M306" s="106"/>
      <c r="N306" s="106"/>
      <c r="O306" s="106">
        <f>9000000-9000000</f>
        <v>0</v>
      </c>
      <c r="P306" s="106">
        <f>+E306+J306</f>
        <v>0</v>
      </c>
      <c r="Q306" s="670">
        <f t="shared" si="55"/>
        <v>0</v>
      </c>
      <c r="R306" s="3"/>
      <c r="S306" s="65"/>
      <c r="T306" s="65"/>
      <c r="U306" s="65"/>
      <c r="V306" s="65"/>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c r="BD306" s="3"/>
      <c r="BE306" s="3"/>
      <c r="BF306" s="3"/>
      <c r="BG306" s="3"/>
      <c r="BH306" s="3"/>
      <c r="BI306" s="3"/>
      <c r="BJ306" s="3"/>
      <c r="BK306" s="3"/>
      <c r="BL306" s="3"/>
      <c r="BM306" s="3"/>
      <c r="BN306" s="3"/>
    </row>
    <row r="307" spans="1:66" ht="51.65" hidden="1" customHeight="1">
      <c r="A307" s="117" t="s">
        <v>194</v>
      </c>
      <c r="B307" s="117" t="s">
        <v>1044</v>
      </c>
      <c r="C307" s="117" t="s">
        <v>610</v>
      </c>
      <c r="D307" s="214" t="s">
        <v>195</v>
      </c>
      <c r="E307" s="133">
        <f>+F307+I307</f>
        <v>0</v>
      </c>
      <c r="F307" s="133"/>
      <c r="G307" s="133"/>
      <c r="H307" s="133"/>
      <c r="I307" s="133"/>
      <c r="J307" s="106">
        <f>+L307+O307</f>
        <v>0</v>
      </c>
      <c r="K307" s="106"/>
      <c r="L307" s="106"/>
      <c r="M307" s="106"/>
      <c r="N307" s="106"/>
      <c r="O307" s="106"/>
      <c r="P307" s="106">
        <f>+E307+J307</f>
        <v>0</v>
      </c>
      <c r="Q307" s="670">
        <f t="shared" si="55"/>
        <v>0</v>
      </c>
      <c r="R307" s="3"/>
      <c r="S307" s="65"/>
      <c r="T307" s="65"/>
      <c r="U307" s="65"/>
      <c r="V307" s="65"/>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c r="BG307" s="3"/>
      <c r="BH307" s="3"/>
      <c r="BI307" s="3"/>
      <c r="BJ307" s="3"/>
      <c r="BK307" s="3"/>
      <c r="BL307" s="3"/>
      <c r="BM307" s="3"/>
      <c r="BN307" s="3"/>
    </row>
    <row r="308" spans="1:66" ht="62.25" hidden="1" customHeight="1">
      <c r="A308" s="119" t="s">
        <v>669</v>
      </c>
      <c r="B308" s="119" t="s">
        <v>670</v>
      </c>
      <c r="C308" s="119" t="s">
        <v>610</v>
      </c>
      <c r="D308" s="269" t="s">
        <v>1045</v>
      </c>
      <c r="E308" s="206">
        <f>+F308+I308</f>
        <v>0</v>
      </c>
      <c r="F308" s="206"/>
      <c r="G308" s="206"/>
      <c r="H308" s="206"/>
      <c r="I308" s="206"/>
      <c r="J308" s="134">
        <f>+L308+O308</f>
        <v>0</v>
      </c>
      <c r="K308" s="134"/>
      <c r="L308" s="134"/>
      <c r="M308" s="134"/>
      <c r="N308" s="134"/>
      <c r="O308" s="134"/>
      <c r="P308" s="134">
        <f>+E308+J308</f>
        <v>0</v>
      </c>
      <c r="Q308" s="670">
        <f t="shared" si="55"/>
        <v>0</v>
      </c>
      <c r="R308" s="296"/>
      <c r="S308" s="298"/>
      <c r="T308" s="300"/>
      <c r="U308" s="65"/>
      <c r="V308" s="65"/>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c r="BD308" s="3"/>
      <c r="BE308" s="3"/>
      <c r="BF308" s="3"/>
      <c r="BG308" s="3"/>
      <c r="BH308" s="3"/>
      <c r="BI308" s="3"/>
      <c r="BJ308" s="3"/>
      <c r="BK308" s="3"/>
      <c r="BL308" s="3"/>
      <c r="BM308" s="3"/>
      <c r="BN308" s="3"/>
    </row>
    <row r="309" spans="1:66" ht="35.5" hidden="1" customHeight="1">
      <c r="A309" s="117">
        <v>1517340</v>
      </c>
      <c r="B309" s="117" t="s">
        <v>802</v>
      </c>
      <c r="C309" s="117" t="s">
        <v>534</v>
      </c>
      <c r="D309" s="214" t="s">
        <v>896</v>
      </c>
      <c r="E309" s="244">
        <f t="shared" si="57"/>
        <v>0</v>
      </c>
      <c r="F309" s="244"/>
      <c r="G309" s="244"/>
      <c r="H309" s="244"/>
      <c r="I309" s="244"/>
      <c r="J309" s="244">
        <f t="shared" si="58"/>
        <v>0</v>
      </c>
      <c r="K309" s="244"/>
      <c r="L309" s="244"/>
      <c r="M309" s="244"/>
      <c r="N309" s="244"/>
      <c r="O309" s="244"/>
      <c r="P309" s="244">
        <f t="shared" si="59"/>
        <v>0</v>
      </c>
      <c r="Q309" s="670">
        <f t="shared" si="55"/>
        <v>0</v>
      </c>
      <c r="R309" s="3"/>
      <c r="S309" s="65"/>
      <c r="T309" s="65"/>
      <c r="U309" s="65"/>
      <c r="V309" s="65"/>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c r="BD309" s="3"/>
      <c r="BE309" s="3"/>
      <c r="BF309" s="3"/>
      <c r="BG309" s="3"/>
      <c r="BH309" s="3"/>
      <c r="BI309" s="3"/>
      <c r="BJ309" s="3"/>
      <c r="BK309" s="3"/>
      <c r="BL309" s="3"/>
      <c r="BM309" s="3"/>
      <c r="BN309" s="3"/>
    </row>
    <row r="310" spans="1:66" ht="65.25" hidden="1" customHeight="1">
      <c r="A310" s="117" t="s">
        <v>68</v>
      </c>
      <c r="B310" s="117" t="s">
        <v>69</v>
      </c>
      <c r="C310" s="117" t="s">
        <v>70</v>
      </c>
      <c r="D310" s="214" t="s">
        <v>942</v>
      </c>
      <c r="E310" s="133">
        <f t="shared" si="57"/>
        <v>0</v>
      </c>
      <c r="F310" s="133"/>
      <c r="G310" s="133"/>
      <c r="H310" s="133"/>
      <c r="I310" s="133"/>
      <c r="J310" s="105">
        <f t="shared" ref="J310:J315" si="60">+L310+O310</f>
        <v>0</v>
      </c>
      <c r="K310" s="105"/>
      <c r="L310" s="105"/>
      <c r="M310" s="105"/>
      <c r="N310" s="105"/>
      <c r="O310" s="105"/>
      <c r="P310" s="105">
        <f t="shared" si="59"/>
        <v>0</v>
      </c>
      <c r="Q310" s="670">
        <f t="shared" si="55"/>
        <v>0</v>
      </c>
      <c r="R310" s="3"/>
      <c r="S310" s="65"/>
      <c r="T310" s="65"/>
      <c r="U310" s="65"/>
      <c r="V310" s="65"/>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c r="BD310" s="3"/>
      <c r="BE310" s="3"/>
      <c r="BF310" s="3"/>
      <c r="BG310" s="3"/>
      <c r="BH310" s="3"/>
      <c r="BI310" s="3"/>
      <c r="BJ310" s="3"/>
      <c r="BK310" s="3"/>
      <c r="BL310" s="3"/>
      <c r="BM310" s="3"/>
      <c r="BN310" s="3"/>
    </row>
    <row r="311" spans="1:66" ht="65.25" hidden="1" customHeight="1">
      <c r="A311" s="117" t="s">
        <v>191</v>
      </c>
      <c r="B311" s="117" t="s">
        <v>192</v>
      </c>
      <c r="C311" s="117" t="s">
        <v>70</v>
      </c>
      <c r="D311" s="214" t="s">
        <v>193</v>
      </c>
      <c r="E311" s="133">
        <f>+F311+I311</f>
        <v>0</v>
      </c>
      <c r="F311" s="133"/>
      <c r="G311" s="133"/>
      <c r="H311" s="133"/>
      <c r="I311" s="133"/>
      <c r="J311" s="105">
        <f t="shared" si="60"/>
        <v>0</v>
      </c>
      <c r="K311" s="105"/>
      <c r="L311" s="105"/>
      <c r="M311" s="105"/>
      <c r="N311" s="105"/>
      <c r="O311" s="105"/>
      <c r="P311" s="105">
        <f>+E311+J311</f>
        <v>0</v>
      </c>
      <c r="Q311" s="670">
        <f t="shared" si="55"/>
        <v>0</v>
      </c>
      <c r="R311" s="3"/>
      <c r="S311" s="65"/>
      <c r="T311" s="65"/>
      <c r="U311" s="65"/>
      <c r="V311" s="65"/>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row>
    <row r="312" spans="1:66" ht="93.75" hidden="1" customHeight="1">
      <c r="A312" s="117" t="s">
        <v>513</v>
      </c>
      <c r="B312" s="117" t="s">
        <v>514</v>
      </c>
      <c r="C312" s="117" t="s">
        <v>70</v>
      </c>
      <c r="D312" s="279" t="s">
        <v>852</v>
      </c>
      <c r="E312" s="105">
        <f>+F312+I312</f>
        <v>0</v>
      </c>
      <c r="F312" s="105"/>
      <c r="G312" s="105"/>
      <c r="H312" s="105"/>
      <c r="I312" s="105">
        <f>1756000-1756000</f>
        <v>0</v>
      </c>
      <c r="J312" s="105">
        <f t="shared" si="60"/>
        <v>0</v>
      </c>
      <c r="K312" s="105"/>
      <c r="L312" s="105"/>
      <c r="M312" s="105"/>
      <c r="N312" s="105"/>
      <c r="O312" s="105"/>
      <c r="P312" s="105">
        <f>+E312+J312</f>
        <v>0</v>
      </c>
      <c r="Q312" s="670">
        <f t="shared" si="55"/>
        <v>0</v>
      </c>
      <c r="R312" s="3"/>
      <c r="S312" s="65"/>
      <c r="T312" s="65"/>
      <c r="U312" s="65"/>
      <c r="V312" s="65"/>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c r="BD312" s="3"/>
      <c r="BE312" s="3"/>
      <c r="BF312" s="3"/>
      <c r="BG312" s="3"/>
      <c r="BH312" s="3"/>
      <c r="BI312" s="3"/>
      <c r="BJ312" s="3"/>
      <c r="BK312" s="3"/>
      <c r="BL312" s="3"/>
      <c r="BM312" s="3"/>
      <c r="BN312" s="3"/>
    </row>
    <row r="313" spans="1:66" ht="75" hidden="1" customHeight="1">
      <c r="A313" s="117" t="s">
        <v>1125</v>
      </c>
      <c r="B313" s="117" t="s">
        <v>1150</v>
      </c>
      <c r="C313" s="117" t="s">
        <v>70</v>
      </c>
      <c r="D313" s="279" t="s">
        <v>1126</v>
      </c>
      <c r="E313" s="105">
        <f>+F313+I313</f>
        <v>0</v>
      </c>
      <c r="F313" s="105"/>
      <c r="G313" s="105"/>
      <c r="H313" s="105"/>
      <c r="I313" s="105">
        <f>1756000-1756000</f>
        <v>0</v>
      </c>
      <c r="J313" s="105">
        <f t="shared" si="60"/>
        <v>0</v>
      </c>
      <c r="K313" s="105"/>
      <c r="L313" s="105"/>
      <c r="M313" s="105"/>
      <c r="N313" s="105"/>
      <c r="O313" s="105"/>
      <c r="P313" s="105">
        <f>+E313+J313</f>
        <v>0</v>
      </c>
      <c r="Q313" s="672">
        <f t="shared" si="55"/>
        <v>0</v>
      </c>
      <c r="R313" s="306"/>
      <c r="S313" s="675"/>
      <c r="T313" s="675"/>
      <c r="U313" s="675"/>
      <c r="V313" s="675"/>
      <c r="W313" s="306"/>
      <c r="X313" s="306"/>
      <c r="Y313" s="306"/>
      <c r="Z313" s="306"/>
      <c r="AA313" s="306"/>
      <c r="AB313" s="306"/>
      <c r="AC313" s="306"/>
      <c r="AD313" s="306"/>
      <c r="AE313" s="306"/>
      <c r="AF313" s="306"/>
      <c r="AG313" s="306"/>
      <c r="AH313" s="306"/>
      <c r="AI313" s="306"/>
      <c r="AJ313" s="306"/>
      <c r="AK313" s="306"/>
      <c r="AL313" s="306"/>
      <c r="AM313" s="306"/>
      <c r="AN313" s="306"/>
      <c r="AO313" s="3"/>
      <c r="AP313" s="3"/>
      <c r="AQ313" s="3"/>
      <c r="AR313" s="3"/>
      <c r="AS313" s="3"/>
      <c r="AT313" s="3"/>
      <c r="AU313" s="3"/>
      <c r="AV313" s="3"/>
      <c r="AW313" s="3"/>
      <c r="AX313" s="3"/>
      <c r="AY313" s="3"/>
      <c r="AZ313" s="3"/>
      <c r="BA313" s="3"/>
      <c r="BB313" s="3"/>
      <c r="BC313" s="3"/>
      <c r="BD313" s="3"/>
      <c r="BE313" s="3"/>
      <c r="BF313" s="3"/>
      <c r="BG313" s="3"/>
      <c r="BH313" s="3"/>
      <c r="BI313" s="3"/>
      <c r="BJ313" s="3"/>
      <c r="BK313" s="3"/>
      <c r="BL313" s="3"/>
      <c r="BM313" s="3"/>
      <c r="BN313" s="3"/>
    </row>
    <row r="314" spans="1:66" ht="93.75" hidden="1" customHeight="1">
      <c r="A314" s="117" t="s">
        <v>1376</v>
      </c>
      <c r="B314" s="117" t="s">
        <v>1377</v>
      </c>
      <c r="C314" s="117" t="s">
        <v>261</v>
      </c>
      <c r="D314" s="280" t="s">
        <v>521</v>
      </c>
      <c r="E314" s="105">
        <f>+F314+I314</f>
        <v>0</v>
      </c>
      <c r="F314" s="105"/>
      <c r="G314" s="105"/>
      <c r="H314" s="105"/>
      <c r="I314" s="105">
        <f>75870800-75870800</f>
        <v>0</v>
      </c>
      <c r="J314" s="105">
        <f t="shared" si="60"/>
        <v>0</v>
      </c>
      <c r="K314" s="105"/>
      <c r="L314" s="105"/>
      <c r="M314" s="105"/>
      <c r="N314" s="105"/>
      <c r="O314" s="105">
        <f>9009468-9009468</f>
        <v>0</v>
      </c>
      <c r="P314" s="105">
        <f>+E314+J314</f>
        <v>0</v>
      </c>
      <c r="Q314" s="670">
        <f t="shared" si="55"/>
        <v>0</v>
      </c>
      <c r="R314" s="3"/>
      <c r="S314" s="65"/>
      <c r="T314" s="65"/>
      <c r="U314" s="65"/>
      <c r="V314" s="65"/>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row>
    <row r="315" spans="1:66" ht="151.5" hidden="1" customHeight="1">
      <c r="A315" s="117" t="s">
        <v>182</v>
      </c>
      <c r="B315" s="117" t="s">
        <v>183</v>
      </c>
      <c r="C315" s="117" t="s">
        <v>261</v>
      </c>
      <c r="D315" s="280" t="s">
        <v>264</v>
      </c>
      <c r="E315" s="105">
        <f>+F315+I315</f>
        <v>0</v>
      </c>
      <c r="F315" s="105"/>
      <c r="G315" s="105"/>
      <c r="H315" s="105"/>
      <c r="I315" s="105"/>
      <c r="J315" s="105">
        <f t="shared" si="60"/>
        <v>0</v>
      </c>
      <c r="K315" s="105"/>
      <c r="L315" s="105"/>
      <c r="M315" s="105"/>
      <c r="N315" s="105"/>
      <c r="O315" s="105"/>
      <c r="P315" s="105">
        <f>+E315+J315</f>
        <v>0</v>
      </c>
      <c r="Q315" s="670">
        <f t="shared" si="55"/>
        <v>0</v>
      </c>
      <c r="R315" s="3"/>
      <c r="S315" s="65"/>
      <c r="T315" s="65"/>
      <c r="U315" s="65"/>
      <c r="V315" s="65"/>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c r="BD315" s="3"/>
      <c r="BE315" s="3"/>
      <c r="BF315" s="3"/>
      <c r="BG315" s="3"/>
      <c r="BH315" s="3"/>
      <c r="BI315" s="3"/>
      <c r="BJ315" s="3"/>
      <c r="BK315" s="3"/>
      <c r="BL315" s="3"/>
      <c r="BM315" s="3"/>
      <c r="BN315" s="3"/>
    </row>
    <row r="316" spans="1:66" ht="51.65" hidden="1" customHeight="1">
      <c r="A316" s="245" t="s">
        <v>563</v>
      </c>
      <c r="B316" s="245" t="s">
        <v>1468</v>
      </c>
      <c r="C316" s="245"/>
      <c r="D316" s="270" t="s">
        <v>88</v>
      </c>
      <c r="E316" s="180">
        <f t="shared" ref="E316:O316" si="61">SUM(E317:E334)-E326-E329</f>
        <v>0</v>
      </c>
      <c r="F316" s="180">
        <f t="shared" si="61"/>
        <v>0</v>
      </c>
      <c r="G316" s="180">
        <f t="shared" si="61"/>
        <v>0</v>
      </c>
      <c r="H316" s="180">
        <f t="shared" si="61"/>
        <v>0</v>
      </c>
      <c r="I316" s="180">
        <f t="shared" si="61"/>
        <v>0</v>
      </c>
      <c r="J316" s="180">
        <f t="shared" si="61"/>
        <v>0</v>
      </c>
      <c r="K316" s="180">
        <f>SUM(K317:K334)-K326-K329</f>
        <v>0</v>
      </c>
      <c r="L316" s="180">
        <f t="shared" si="61"/>
        <v>0</v>
      </c>
      <c r="M316" s="180">
        <f t="shared" si="61"/>
        <v>0</v>
      </c>
      <c r="N316" s="180">
        <f t="shared" si="61"/>
        <v>0</v>
      </c>
      <c r="O316" s="180">
        <f t="shared" si="61"/>
        <v>0</v>
      </c>
      <c r="P316" s="180">
        <f t="shared" si="59"/>
        <v>0</v>
      </c>
      <c r="Q316" s="670">
        <f t="shared" si="55"/>
        <v>0</v>
      </c>
      <c r="R316" s="298">
        <v>39976400</v>
      </c>
      <c r="S316" s="298">
        <f>+R316-P316</f>
        <v>39976400</v>
      </c>
      <c r="T316" s="300"/>
      <c r="U316" s="65"/>
      <c r="V316" s="65"/>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row>
    <row r="317" spans="1:66" ht="56" hidden="1">
      <c r="A317" s="123">
        <v>1611120</v>
      </c>
      <c r="B317" s="123" t="s">
        <v>526</v>
      </c>
      <c r="C317" s="123" t="s">
        <v>1162</v>
      </c>
      <c r="D317" s="210" t="s">
        <v>962</v>
      </c>
      <c r="E317" s="104">
        <f t="shared" ref="E317:E326" si="62">+F317+I317</f>
        <v>0</v>
      </c>
      <c r="F317" s="104"/>
      <c r="G317" s="103"/>
      <c r="H317" s="103"/>
      <c r="I317" s="103"/>
      <c r="J317" s="101">
        <f t="shared" ref="J317:J328" si="63">+L317+O317</f>
        <v>0</v>
      </c>
      <c r="K317" s="104"/>
      <c r="L317" s="104"/>
      <c r="M317" s="104"/>
      <c r="N317" s="104"/>
      <c r="O317" s="104"/>
      <c r="P317" s="101">
        <f t="shared" si="59"/>
        <v>0</v>
      </c>
      <c r="Q317" s="670">
        <f t="shared" si="55"/>
        <v>0</v>
      </c>
      <c r="R317" s="3"/>
      <c r="S317" s="65"/>
      <c r="T317" s="65"/>
      <c r="U317" s="65"/>
      <c r="V317" s="65"/>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c r="BD317" s="3"/>
      <c r="BE317" s="3"/>
      <c r="BF317" s="3"/>
      <c r="BG317" s="3"/>
      <c r="BH317" s="3"/>
      <c r="BI317" s="3"/>
      <c r="BJ317" s="3"/>
      <c r="BK317" s="3"/>
      <c r="BL317" s="3"/>
      <c r="BM317" s="3"/>
      <c r="BN317" s="3"/>
    </row>
    <row r="318" spans="1:66" ht="28" hidden="1">
      <c r="A318" s="123">
        <v>1614010</v>
      </c>
      <c r="B318" s="123" t="s">
        <v>963</v>
      </c>
      <c r="C318" s="123" t="s">
        <v>1136</v>
      </c>
      <c r="D318" s="210" t="s">
        <v>964</v>
      </c>
      <c r="E318" s="101">
        <f t="shared" si="62"/>
        <v>0</v>
      </c>
      <c r="F318" s="101"/>
      <c r="G318" s="101"/>
      <c r="H318" s="101"/>
      <c r="I318" s="101"/>
      <c r="J318" s="101">
        <f t="shared" si="63"/>
        <v>0</v>
      </c>
      <c r="K318" s="101"/>
      <c r="L318" s="101"/>
      <c r="M318" s="101"/>
      <c r="N318" s="101"/>
      <c r="O318" s="101"/>
      <c r="P318" s="101">
        <f t="shared" si="59"/>
        <v>0</v>
      </c>
      <c r="Q318" s="670">
        <f t="shared" si="55"/>
        <v>0</v>
      </c>
      <c r="R318" s="3"/>
      <c r="S318" s="65"/>
      <c r="T318" s="65"/>
      <c r="U318" s="65"/>
      <c r="V318" s="65"/>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row>
    <row r="319" spans="1:66" ht="42" hidden="1">
      <c r="A319" s="123">
        <v>1614020</v>
      </c>
      <c r="B319" s="123" t="s">
        <v>26</v>
      </c>
      <c r="C319" s="123" t="s">
        <v>548</v>
      </c>
      <c r="D319" s="210" t="s">
        <v>361</v>
      </c>
      <c r="E319" s="101">
        <f t="shared" si="62"/>
        <v>0</v>
      </c>
      <c r="F319" s="101"/>
      <c r="G319" s="101"/>
      <c r="H319" s="101"/>
      <c r="I319" s="101"/>
      <c r="J319" s="101">
        <f t="shared" si="63"/>
        <v>0</v>
      </c>
      <c r="K319" s="101"/>
      <c r="L319" s="101"/>
      <c r="M319" s="101"/>
      <c r="N319" s="101"/>
      <c r="O319" s="101"/>
      <c r="P319" s="101">
        <f t="shared" ref="P319:P324" si="64">+E319+J319</f>
        <v>0</v>
      </c>
      <c r="Q319" s="670">
        <f t="shared" si="55"/>
        <v>0</v>
      </c>
      <c r="R319" s="3"/>
      <c r="S319" s="65"/>
      <c r="T319" s="65"/>
      <c r="U319" s="65"/>
      <c r="V319" s="65"/>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c r="BC319" s="3"/>
      <c r="BD319" s="3"/>
      <c r="BE319" s="3"/>
      <c r="BF319" s="3"/>
      <c r="BG319" s="3"/>
      <c r="BH319" s="3"/>
      <c r="BI319" s="3"/>
      <c r="BJ319" s="3"/>
      <c r="BK319" s="3"/>
      <c r="BL319" s="3"/>
      <c r="BM319" s="3"/>
      <c r="BN319" s="3"/>
    </row>
    <row r="320" spans="1:66" ht="28" hidden="1">
      <c r="A320" s="123">
        <v>1614030</v>
      </c>
      <c r="B320" s="123" t="s">
        <v>27</v>
      </c>
      <c r="C320" s="123" t="s">
        <v>1382</v>
      </c>
      <c r="D320" s="210" t="s">
        <v>407</v>
      </c>
      <c r="E320" s="101">
        <f t="shared" si="62"/>
        <v>0</v>
      </c>
      <c r="F320" s="101"/>
      <c r="G320" s="101"/>
      <c r="H320" s="101"/>
      <c r="I320" s="101"/>
      <c r="J320" s="101">
        <f t="shared" si="63"/>
        <v>0</v>
      </c>
      <c r="K320" s="101"/>
      <c r="L320" s="101"/>
      <c r="M320" s="101"/>
      <c r="N320" s="101"/>
      <c r="O320" s="101"/>
      <c r="P320" s="101">
        <f t="shared" si="64"/>
        <v>0</v>
      </c>
      <c r="Q320" s="670">
        <f t="shared" si="55"/>
        <v>0</v>
      </c>
      <c r="R320" s="3"/>
      <c r="S320" s="65"/>
      <c r="T320" s="65"/>
      <c r="U320" s="65"/>
      <c r="V320" s="65"/>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c r="BC320" s="3"/>
      <c r="BD320" s="3"/>
      <c r="BE320" s="3"/>
      <c r="BF320" s="3"/>
      <c r="BG320" s="3"/>
      <c r="BH320" s="3"/>
      <c r="BI320" s="3"/>
      <c r="BJ320" s="3"/>
      <c r="BK320" s="3"/>
      <c r="BL320" s="3"/>
      <c r="BM320" s="3"/>
      <c r="BN320" s="3"/>
    </row>
    <row r="321" spans="1:66" ht="28" hidden="1">
      <c r="A321" s="123">
        <v>1614040</v>
      </c>
      <c r="B321" s="123" t="s">
        <v>28</v>
      </c>
      <c r="C321" s="123" t="s">
        <v>549</v>
      </c>
      <c r="D321" s="210" t="s">
        <v>842</v>
      </c>
      <c r="E321" s="101">
        <f t="shared" si="62"/>
        <v>0</v>
      </c>
      <c r="F321" s="101"/>
      <c r="G321" s="101"/>
      <c r="H321" s="101"/>
      <c r="I321" s="101"/>
      <c r="J321" s="101">
        <f t="shared" si="63"/>
        <v>0</v>
      </c>
      <c r="K321" s="101"/>
      <c r="L321" s="101"/>
      <c r="M321" s="101"/>
      <c r="N321" s="101"/>
      <c r="O321" s="101"/>
      <c r="P321" s="101">
        <f t="shared" si="64"/>
        <v>0</v>
      </c>
      <c r="Q321" s="670">
        <f t="shared" si="55"/>
        <v>0</v>
      </c>
      <c r="R321" s="3"/>
      <c r="S321" s="65"/>
      <c r="T321" s="65"/>
      <c r="U321" s="65"/>
      <c r="V321" s="65"/>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c r="BC321" s="3"/>
      <c r="BD321" s="3"/>
      <c r="BE321" s="3"/>
      <c r="BF321" s="3"/>
      <c r="BG321" s="3"/>
      <c r="BH321" s="3"/>
      <c r="BI321" s="3"/>
      <c r="BJ321" s="3"/>
      <c r="BK321" s="3"/>
      <c r="BL321" s="3"/>
      <c r="BM321" s="3"/>
      <c r="BN321" s="3"/>
    </row>
    <row r="322" spans="1:66" ht="51" hidden="1" customHeight="1">
      <c r="A322" s="129">
        <v>1614050</v>
      </c>
      <c r="B322" s="129" t="s">
        <v>843</v>
      </c>
      <c r="C322" s="129" t="s">
        <v>1157</v>
      </c>
      <c r="D322" s="215" t="s">
        <v>462</v>
      </c>
      <c r="E322" s="181">
        <f t="shared" si="62"/>
        <v>0</v>
      </c>
      <c r="F322" s="181"/>
      <c r="G322" s="181"/>
      <c r="H322" s="181"/>
      <c r="I322" s="181"/>
      <c r="J322" s="181">
        <f t="shared" si="63"/>
        <v>0</v>
      </c>
      <c r="K322" s="181"/>
      <c r="L322" s="181"/>
      <c r="M322" s="181"/>
      <c r="N322" s="181"/>
      <c r="O322" s="181"/>
      <c r="P322" s="181">
        <f t="shared" si="64"/>
        <v>0</v>
      </c>
      <c r="Q322" s="670">
        <f t="shared" si="55"/>
        <v>0</v>
      </c>
      <c r="R322" s="299"/>
      <c r="S322" s="298"/>
      <c r="T322" s="300"/>
      <c r="U322" s="65"/>
      <c r="V322" s="65"/>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c r="BC322" s="3"/>
      <c r="BD322" s="3"/>
      <c r="BE322" s="3"/>
      <c r="BF322" s="3"/>
      <c r="BG322" s="3"/>
      <c r="BH322" s="3"/>
      <c r="BI322" s="3"/>
      <c r="BJ322" s="3"/>
      <c r="BK322" s="3"/>
      <c r="BL322" s="3"/>
      <c r="BM322" s="3"/>
      <c r="BN322" s="3"/>
    </row>
    <row r="323" spans="1:66" ht="28" hidden="1">
      <c r="A323" s="123">
        <v>1614070</v>
      </c>
      <c r="B323" s="123" t="s">
        <v>30</v>
      </c>
      <c r="C323" s="123" t="s">
        <v>1370</v>
      </c>
      <c r="D323" s="210" t="s">
        <v>1134</v>
      </c>
      <c r="E323" s="104">
        <f t="shared" si="62"/>
        <v>0</v>
      </c>
      <c r="F323" s="104"/>
      <c r="G323" s="104"/>
      <c r="H323" s="104"/>
      <c r="I323" s="104"/>
      <c r="J323" s="104">
        <f t="shared" si="63"/>
        <v>0</v>
      </c>
      <c r="K323" s="104"/>
      <c r="L323" s="104"/>
      <c r="M323" s="104"/>
      <c r="N323" s="104"/>
      <c r="O323" s="104"/>
      <c r="P323" s="104">
        <f t="shared" si="64"/>
        <v>0</v>
      </c>
      <c r="Q323" s="670">
        <f t="shared" si="55"/>
        <v>0</v>
      </c>
      <c r="R323" s="3"/>
      <c r="S323" s="65"/>
      <c r="T323" s="65"/>
      <c r="U323" s="65"/>
      <c r="V323" s="65"/>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c r="BG323" s="3"/>
      <c r="BH323" s="3"/>
      <c r="BI323" s="3"/>
      <c r="BJ323" s="3"/>
      <c r="BK323" s="3"/>
      <c r="BL323" s="3"/>
      <c r="BM323" s="3"/>
      <c r="BN323" s="3"/>
    </row>
    <row r="324" spans="1:66" ht="40.9" hidden="1" customHeight="1">
      <c r="A324" s="129" t="s">
        <v>1144</v>
      </c>
      <c r="B324" s="129" t="s">
        <v>920</v>
      </c>
      <c r="C324" s="129" t="s">
        <v>179</v>
      </c>
      <c r="D324" s="215" t="s">
        <v>77</v>
      </c>
      <c r="E324" s="181">
        <f t="shared" si="62"/>
        <v>0</v>
      </c>
      <c r="F324" s="181"/>
      <c r="G324" s="181"/>
      <c r="H324" s="181"/>
      <c r="I324" s="181"/>
      <c r="J324" s="181">
        <f t="shared" si="63"/>
        <v>0</v>
      </c>
      <c r="K324" s="181"/>
      <c r="L324" s="181"/>
      <c r="M324" s="181"/>
      <c r="N324" s="181"/>
      <c r="O324" s="181"/>
      <c r="P324" s="181">
        <f t="shared" si="64"/>
        <v>0</v>
      </c>
      <c r="Q324" s="670">
        <f t="shared" si="55"/>
        <v>0</v>
      </c>
      <c r="R324" s="3"/>
      <c r="S324" s="65"/>
      <c r="T324" s="65"/>
      <c r="U324" s="65"/>
      <c r="V324" s="65"/>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c r="BG324" s="3"/>
      <c r="BH324" s="3"/>
      <c r="BI324" s="3"/>
      <c r="BJ324" s="3"/>
      <c r="BK324" s="3"/>
      <c r="BL324" s="3"/>
      <c r="BM324" s="3"/>
      <c r="BN324" s="3"/>
    </row>
    <row r="325" spans="1:66" ht="14" hidden="1">
      <c r="A325" s="123"/>
      <c r="B325" s="123"/>
      <c r="C325" s="123"/>
      <c r="D325" s="210" t="s">
        <v>797</v>
      </c>
      <c r="E325" s="104">
        <f t="shared" si="62"/>
        <v>0</v>
      </c>
      <c r="F325" s="104"/>
      <c r="G325" s="104"/>
      <c r="H325" s="104"/>
      <c r="I325" s="104"/>
      <c r="J325" s="104">
        <f t="shared" si="63"/>
        <v>0</v>
      </c>
      <c r="K325" s="104"/>
      <c r="L325" s="104"/>
      <c r="M325" s="104"/>
      <c r="N325" s="104"/>
      <c r="O325" s="104"/>
      <c r="P325" s="104">
        <f t="shared" ref="P325:P330" si="65">+E325+J325</f>
        <v>0</v>
      </c>
      <c r="Q325" s="670">
        <f t="shared" si="55"/>
        <v>0</v>
      </c>
      <c r="R325" s="3"/>
      <c r="S325" s="65"/>
      <c r="T325" s="65"/>
      <c r="U325" s="65"/>
      <c r="V325" s="65"/>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row>
    <row r="326" spans="1:66" ht="42" hidden="1">
      <c r="A326" s="123"/>
      <c r="B326" s="123"/>
      <c r="C326" s="123"/>
      <c r="D326" s="210" t="s">
        <v>1422</v>
      </c>
      <c r="E326" s="104">
        <f t="shared" si="62"/>
        <v>0</v>
      </c>
      <c r="F326" s="104"/>
      <c r="G326" s="104"/>
      <c r="H326" s="104"/>
      <c r="I326" s="104"/>
      <c r="J326" s="104">
        <f t="shared" si="63"/>
        <v>0</v>
      </c>
      <c r="K326" s="104"/>
      <c r="L326" s="104"/>
      <c r="M326" s="104"/>
      <c r="N326" s="104"/>
      <c r="O326" s="104"/>
      <c r="P326" s="104">
        <f t="shared" si="65"/>
        <v>0</v>
      </c>
      <c r="Q326" s="670">
        <f t="shared" si="55"/>
        <v>0</v>
      </c>
      <c r="R326" s="3"/>
      <c r="S326" s="65"/>
      <c r="T326" s="65"/>
      <c r="U326" s="65"/>
      <c r="V326" s="65"/>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c r="BG326" s="3"/>
      <c r="BH326" s="3"/>
      <c r="BI326" s="3"/>
      <c r="BJ326" s="3"/>
      <c r="BK326" s="3"/>
      <c r="BL326" s="3"/>
      <c r="BM326" s="3"/>
      <c r="BN326" s="3"/>
    </row>
    <row r="327" spans="1:66" ht="28" hidden="1">
      <c r="A327" s="123">
        <v>1617300</v>
      </c>
      <c r="B327" s="117" t="s">
        <v>408</v>
      </c>
      <c r="C327" s="117" t="s">
        <v>532</v>
      </c>
      <c r="D327" s="220" t="s">
        <v>409</v>
      </c>
      <c r="E327" s="106">
        <f>+F327+I327</f>
        <v>0</v>
      </c>
      <c r="F327" s="106"/>
      <c r="G327" s="106"/>
      <c r="H327" s="106"/>
      <c r="I327" s="106"/>
      <c r="J327" s="104">
        <f t="shared" si="63"/>
        <v>0</v>
      </c>
      <c r="K327" s="106"/>
      <c r="L327" s="106"/>
      <c r="M327" s="106"/>
      <c r="N327" s="106"/>
      <c r="O327" s="106">
        <f>1585400-1585400</f>
        <v>0</v>
      </c>
      <c r="P327" s="104">
        <f t="shared" si="65"/>
        <v>0</v>
      </c>
      <c r="Q327" s="670">
        <f t="shared" si="55"/>
        <v>0</v>
      </c>
      <c r="R327" s="3"/>
      <c r="S327" s="65"/>
      <c r="T327" s="65"/>
      <c r="U327" s="65"/>
      <c r="V327" s="65"/>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c r="BC327" s="3"/>
      <c r="BD327" s="3"/>
      <c r="BE327" s="3"/>
      <c r="BF327" s="3"/>
      <c r="BG327" s="3"/>
      <c r="BH327" s="3"/>
      <c r="BI327" s="3"/>
      <c r="BJ327" s="3"/>
      <c r="BK327" s="3"/>
      <c r="BL327" s="3"/>
      <c r="BM327" s="3"/>
      <c r="BN327" s="3"/>
    </row>
    <row r="328" spans="1:66" ht="54" hidden="1" customHeight="1">
      <c r="A328" s="129">
        <v>1617340</v>
      </c>
      <c r="B328" s="129" t="s">
        <v>802</v>
      </c>
      <c r="C328" s="129" t="s">
        <v>979</v>
      </c>
      <c r="D328" s="273" t="s">
        <v>896</v>
      </c>
      <c r="E328" s="181">
        <f>+F328+I328</f>
        <v>0</v>
      </c>
      <c r="F328" s="181"/>
      <c r="G328" s="181"/>
      <c r="H328" s="181"/>
      <c r="I328" s="181"/>
      <c r="J328" s="181">
        <f t="shared" si="63"/>
        <v>0</v>
      </c>
      <c r="K328" s="181"/>
      <c r="L328" s="181"/>
      <c r="M328" s="181"/>
      <c r="N328" s="181"/>
      <c r="O328" s="181"/>
      <c r="P328" s="181">
        <f t="shared" si="65"/>
        <v>0</v>
      </c>
      <c r="Q328" s="670">
        <f t="shared" si="55"/>
        <v>0</v>
      </c>
      <c r="R328" s="296"/>
      <c r="S328" s="298"/>
      <c r="T328" s="300"/>
      <c r="U328" s="65"/>
      <c r="V328" s="65"/>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c r="BG328" s="3"/>
      <c r="BH328" s="3"/>
      <c r="BI328" s="3"/>
      <c r="BJ328" s="3"/>
      <c r="BK328" s="3"/>
      <c r="BL328" s="3"/>
      <c r="BM328" s="3"/>
      <c r="BN328" s="3"/>
    </row>
    <row r="329" spans="1:66" ht="42" hidden="1">
      <c r="A329" s="123"/>
      <c r="B329" s="123"/>
      <c r="C329" s="123"/>
      <c r="D329" s="229" t="s">
        <v>62</v>
      </c>
      <c r="E329" s="104">
        <f>+F329+I329</f>
        <v>0</v>
      </c>
      <c r="F329" s="104"/>
      <c r="G329" s="104"/>
      <c r="H329" s="104"/>
      <c r="I329" s="104"/>
      <c r="J329" s="104"/>
      <c r="K329" s="104"/>
      <c r="L329" s="104"/>
      <c r="M329" s="104"/>
      <c r="N329" s="104"/>
      <c r="O329" s="104"/>
      <c r="P329" s="104">
        <f t="shared" si="65"/>
        <v>0</v>
      </c>
      <c r="Q329" s="670">
        <f t="shared" si="55"/>
        <v>0</v>
      </c>
      <c r="R329" s="3"/>
      <c r="S329" s="65"/>
      <c r="T329" s="65"/>
      <c r="U329" s="65"/>
      <c r="V329" s="65"/>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c r="BG329" s="3"/>
      <c r="BH329" s="3"/>
      <c r="BI329" s="3"/>
      <c r="BJ329" s="3"/>
      <c r="BK329" s="3"/>
      <c r="BL329" s="3"/>
      <c r="BM329" s="3"/>
      <c r="BN329" s="3"/>
    </row>
    <row r="330" spans="1:66" ht="55.9" hidden="1" customHeight="1">
      <c r="A330" s="129" t="s">
        <v>33</v>
      </c>
      <c r="B330" s="129" t="s">
        <v>473</v>
      </c>
      <c r="C330" s="129" t="s">
        <v>539</v>
      </c>
      <c r="D330" s="273" t="s">
        <v>1166</v>
      </c>
      <c r="E330" s="244">
        <f>+F330+I330</f>
        <v>0</v>
      </c>
      <c r="F330" s="244"/>
      <c r="G330" s="244"/>
      <c r="H330" s="244"/>
      <c r="I330" s="244"/>
      <c r="J330" s="244">
        <f t="shared" ref="J330:J337" si="66">+L330+O330</f>
        <v>0</v>
      </c>
      <c r="K330" s="244"/>
      <c r="L330" s="244"/>
      <c r="M330" s="244"/>
      <c r="N330" s="244"/>
      <c r="O330" s="244"/>
      <c r="P330" s="244">
        <f t="shared" si="65"/>
        <v>0</v>
      </c>
      <c r="Q330" s="670">
        <f t="shared" si="55"/>
        <v>0</v>
      </c>
      <c r="R330" s="3"/>
      <c r="S330" s="65"/>
      <c r="T330" s="65"/>
      <c r="U330" s="65"/>
      <c r="V330" s="65"/>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c r="BC330" s="3"/>
      <c r="BD330" s="3"/>
      <c r="BE330" s="3"/>
      <c r="BF330" s="3"/>
      <c r="BG330" s="3"/>
      <c r="BH330" s="3"/>
      <c r="BI330" s="3"/>
      <c r="BJ330" s="3"/>
      <c r="BK330" s="3"/>
      <c r="BL330" s="3"/>
      <c r="BM330" s="3"/>
      <c r="BN330" s="3"/>
    </row>
    <row r="331" spans="1:66" ht="45" hidden="1" customHeight="1">
      <c r="A331" s="119" t="s">
        <v>738</v>
      </c>
      <c r="B331" s="119" t="s">
        <v>1163</v>
      </c>
      <c r="C331" s="119" t="s">
        <v>32</v>
      </c>
      <c r="D331" s="220" t="s">
        <v>584</v>
      </c>
      <c r="E331" s="105">
        <f>+F331+I331</f>
        <v>0</v>
      </c>
      <c r="F331" s="105"/>
      <c r="G331" s="105"/>
      <c r="H331" s="105"/>
      <c r="I331" s="105"/>
      <c r="J331" s="105">
        <f t="shared" si="66"/>
        <v>0</v>
      </c>
      <c r="K331" s="105"/>
      <c r="L331" s="105"/>
      <c r="M331" s="105"/>
      <c r="N331" s="105"/>
      <c r="O331" s="105"/>
      <c r="P331" s="105">
        <f t="shared" ref="P331:P341" si="67">+E331+J331</f>
        <v>0</v>
      </c>
      <c r="Q331" s="670">
        <f t="shared" si="55"/>
        <v>0</v>
      </c>
      <c r="R331" s="3"/>
      <c r="S331" s="65"/>
      <c r="T331" s="65"/>
      <c r="U331" s="65"/>
      <c r="V331" s="65"/>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c r="BC331" s="3"/>
      <c r="BD331" s="3"/>
      <c r="BE331" s="3"/>
      <c r="BF331" s="3"/>
      <c r="BG331" s="3"/>
      <c r="BH331" s="3"/>
      <c r="BI331" s="3"/>
      <c r="BJ331" s="3"/>
      <c r="BK331" s="3"/>
      <c r="BL331" s="3"/>
      <c r="BM331" s="3"/>
      <c r="BN331" s="3"/>
    </row>
    <row r="332" spans="1:66" ht="45" hidden="1" customHeight="1">
      <c r="A332" s="129">
        <v>1618311</v>
      </c>
      <c r="B332" s="129" t="s">
        <v>469</v>
      </c>
      <c r="C332" s="129" t="s">
        <v>533</v>
      </c>
      <c r="D332" s="210" t="s">
        <v>470</v>
      </c>
      <c r="E332" s="104"/>
      <c r="F332" s="104"/>
      <c r="G332" s="104"/>
      <c r="H332" s="104"/>
      <c r="I332" s="104"/>
      <c r="J332" s="104">
        <f t="shared" si="66"/>
        <v>0</v>
      </c>
      <c r="K332" s="104">
        <f>700000-700000</f>
        <v>0</v>
      </c>
      <c r="L332" s="104">
        <f>700000-700000</f>
        <v>0</v>
      </c>
      <c r="M332" s="104"/>
      <c r="N332" s="104"/>
      <c r="O332" s="104"/>
      <c r="P332" s="104">
        <f t="shared" si="67"/>
        <v>0</v>
      </c>
      <c r="Q332" s="670">
        <f t="shared" si="55"/>
        <v>0</v>
      </c>
      <c r="R332" s="3"/>
      <c r="S332" s="65"/>
      <c r="T332" s="65"/>
      <c r="U332" s="65"/>
      <c r="V332" s="65"/>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c r="BC332" s="3"/>
      <c r="BD332" s="3"/>
      <c r="BE332" s="3"/>
      <c r="BF332" s="3"/>
      <c r="BG332" s="3"/>
      <c r="BH332" s="3"/>
      <c r="BI332" s="3"/>
      <c r="BJ332" s="3"/>
      <c r="BK332" s="3"/>
      <c r="BL332" s="3"/>
      <c r="BM332" s="3"/>
      <c r="BN332" s="3"/>
    </row>
    <row r="333" spans="1:66" ht="45" hidden="1" customHeight="1">
      <c r="A333" s="123">
        <v>1618340</v>
      </c>
      <c r="B333" s="117" t="s">
        <v>1132</v>
      </c>
      <c r="C333" s="117" t="s">
        <v>341</v>
      </c>
      <c r="D333" s="220" t="s">
        <v>478</v>
      </c>
      <c r="E333" s="105">
        <f>+F333+I333</f>
        <v>0</v>
      </c>
      <c r="F333" s="105"/>
      <c r="G333" s="105"/>
      <c r="H333" s="105"/>
      <c r="I333" s="105"/>
      <c r="J333" s="105">
        <f t="shared" si="66"/>
        <v>0</v>
      </c>
      <c r="K333" s="105"/>
      <c r="L333" s="105"/>
      <c r="M333" s="105"/>
      <c r="N333" s="105"/>
      <c r="O333" s="105"/>
      <c r="P333" s="105">
        <f t="shared" si="67"/>
        <v>0</v>
      </c>
      <c r="Q333" s="670">
        <f t="shared" si="55"/>
        <v>0</v>
      </c>
      <c r="R333" s="3"/>
      <c r="S333" s="65"/>
      <c r="T333" s="65"/>
      <c r="U333" s="65"/>
      <c r="V333" s="65"/>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c r="BG333" s="3"/>
      <c r="BH333" s="3"/>
      <c r="BI333" s="3"/>
      <c r="BJ333" s="3"/>
      <c r="BK333" s="3"/>
      <c r="BL333" s="3"/>
      <c r="BM333" s="3"/>
      <c r="BN333" s="3"/>
    </row>
    <row r="334" spans="1:66" ht="48" hidden="1" customHeight="1">
      <c r="A334" s="129">
        <v>1619770</v>
      </c>
      <c r="B334" s="119" t="s">
        <v>672</v>
      </c>
      <c r="C334" s="119" t="s">
        <v>531</v>
      </c>
      <c r="D334" s="274" t="s">
        <v>1107</v>
      </c>
      <c r="E334" s="244">
        <f>+F334+I334</f>
        <v>0</v>
      </c>
      <c r="F334" s="244"/>
      <c r="G334" s="244"/>
      <c r="H334" s="244"/>
      <c r="I334" s="244"/>
      <c r="J334" s="244">
        <f t="shared" si="66"/>
        <v>0</v>
      </c>
      <c r="K334" s="244"/>
      <c r="L334" s="244"/>
      <c r="M334" s="244"/>
      <c r="N334" s="244"/>
      <c r="O334" s="244"/>
      <c r="P334" s="244">
        <f t="shared" si="67"/>
        <v>0</v>
      </c>
      <c r="Q334" s="670">
        <f t="shared" si="55"/>
        <v>0</v>
      </c>
      <c r="R334" s="296"/>
      <c r="S334" s="298"/>
      <c r="T334" s="300"/>
      <c r="U334" s="65"/>
      <c r="V334" s="65"/>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c r="BC334" s="3"/>
      <c r="BD334" s="3"/>
      <c r="BE334" s="3"/>
      <c r="BF334" s="3"/>
      <c r="BG334" s="3"/>
      <c r="BH334" s="3"/>
      <c r="BI334" s="3"/>
      <c r="BJ334" s="3"/>
      <c r="BK334" s="3"/>
      <c r="BL334" s="3"/>
      <c r="BM334" s="3"/>
      <c r="BN334" s="3"/>
    </row>
    <row r="335" spans="1:66" ht="42" hidden="1">
      <c r="A335" s="117">
        <v>1916012</v>
      </c>
      <c r="B335" s="117" t="s">
        <v>465</v>
      </c>
      <c r="C335" s="117" t="s">
        <v>464</v>
      </c>
      <c r="D335" s="214" t="s">
        <v>466</v>
      </c>
      <c r="E335" s="133">
        <f t="shared" ref="E335:E342" si="68">+F335+I335</f>
        <v>0</v>
      </c>
      <c r="F335" s="133"/>
      <c r="G335" s="133"/>
      <c r="H335" s="133"/>
      <c r="I335" s="133"/>
      <c r="J335" s="106">
        <f t="shared" si="66"/>
        <v>0</v>
      </c>
      <c r="K335" s="133"/>
      <c r="L335" s="133"/>
      <c r="M335" s="133"/>
      <c r="N335" s="133"/>
      <c r="O335" s="104"/>
      <c r="P335" s="104">
        <f t="shared" si="67"/>
        <v>0</v>
      </c>
      <c r="Q335" s="670">
        <f t="shared" si="55"/>
        <v>0</v>
      </c>
      <c r="R335" s="3"/>
      <c r="S335" s="65"/>
      <c r="T335" s="65"/>
      <c r="U335" s="65"/>
      <c r="V335" s="65"/>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c r="BG335" s="3"/>
      <c r="BH335" s="3"/>
      <c r="BI335" s="3"/>
      <c r="BJ335" s="3"/>
      <c r="BK335" s="3"/>
      <c r="BL335" s="3"/>
      <c r="BM335" s="3"/>
      <c r="BN335" s="3"/>
    </row>
    <row r="336" spans="1:66" ht="28" hidden="1">
      <c r="A336" s="123">
        <v>1916040</v>
      </c>
      <c r="B336" s="123" t="s">
        <v>468</v>
      </c>
      <c r="C336" s="123" t="s">
        <v>467</v>
      </c>
      <c r="D336" s="197" t="s">
        <v>137</v>
      </c>
      <c r="E336" s="104">
        <f t="shared" si="68"/>
        <v>0</v>
      </c>
      <c r="F336" s="104"/>
      <c r="G336" s="104"/>
      <c r="H336" s="104"/>
      <c r="I336" s="104"/>
      <c r="J336" s="101">
        <f t="shared" si="66"/>
        <v>0</v>
      </c>
      <c r="K336" s="104"/>
      <c r="L336" s="104"/>
      <c r="M336" s="104"/>
      <c r="N336" s="104"/>
      <c r="O336" s="104"/>
      <c r="P336" s="104">
        <f t="shared" si="67"/>
        <v>0</v>
      </c>
      <c r="Q336" s="670">
        <f t="shared" si="55"/>
        <v>0</v>
      </c>
      <c r="R336" s="3"/>
      <c r="S336" s="65"/>
      <c r="T336" s="65"/>
      <c r="U336" s="65"/>
      <c r="V336" s="65"/>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c r="BG336" s="3"/>
      <c r="BH336" s="3"/>
      <c r="BI336" s="3"/>
      <c r="BJ336" s="3"/>
      <c r="BK336" s="3"/>
      <c r="BL336" s="3"/>
      <c r="BM336" s="3"/>
      <c r="BN336" s="3"/>
    </row>
    <row r="337" spans="1:66" ht="28" hidden="1">
      <c r="A337" s="123">
        <v>1917300</v>
      </c>
      <c r="B337" s="123" t="s">
        <v>408</v>
      </c>
      <c r="C337" s="123" t="s">
        <v>532</v>
      </c>
      <c r="D337" s="196" t="s">
        <v>409</v>
      </c>
      <c r="E337" s="104">
        <f t="shared" si="68"/>
        <v>0</v>
      </c>
      <c r="F337" s="104"/>
      <c r="G337" s="137"/>
      <c r="H337" s="137"/>
      <c r="I337" s="137"/>
      <c r="J337" s="101">
        <f t="shared" si="66"/>
        <v>0</v>
      </c>
      <c r="K337" s="101"/>
      <c r="L337" s="101"/>
      <c r="M337" s="101"/>
      <c r="N337" s="101"/>
      <c r="O337" s="104"/>
      <c r="P337" s="104">
        <f t="shared" si="67"/>
        <v>0</v>
      </c>
      <c r="Q337" s="670">
        <f t="shared" si="55"/>
        <v>0</v>
      </c>
      <c r="R337" s="3"/>
      <c r="S337" s="65"/>
      <c r="T337" s="65"/>
      <c r="U337" s="65"/>
      <c r="V337" s="65"/>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c r="BG337" s="3"/>
      <c r="BH337" s="3"/>
      <c r="BI337" s="3"/>
      <c r="BJ337" s="3"/>
      <c r="BK337" s="3"/>
      <c r="BL337" s="3"/>
      <c r="BM337" s="3"/>
      <c r="BN337" s="3"/>
    </row>
    <row r="338" spans="1:66" ht="31" hidden="1">
      <c r="A338" s="129">
        <v>1917440</v>
      </c>
      <c r="B338" s="129" t="s">
        <v>1153</v>
      </c>
      <c r="C338" s="129" t="s">
        <v>538</v>
      </c>
      <c r="D338" s="196" t="s">
        <v>676</v>
      </c>
      <c r="E338" s="104">
        <f t="shared" si="68"/>
        <v>0</v>
      </c>
      <c r="F338" s="104"/>
      <c r="G338" s="104"/>
      <c r="H338" s="104"/>
      <c r="I338" s="104"/>
      <c r="J338" s="104">
        <f t="shared" ref="J338:J352" si="69">+L338+O338</f>
        <v>0</v>
      </c>
      <c r="K338" s="104"/>
      <c r="L338" s="104"/>
      <c r="M338" s="104"/>
      <c r="N338" s="104"/>
      <c r="O338" s="104"/>
      <c r="P338" s="104">
        <f t="shared" si="67"/>
        <v>0</v>
      </c>
      <c r="Q338" s="670">
        <f t="shared" si="55"/>
        <v>0</v>
      </c>
      <c r="R338" s="3"/>
      <c r="S338" s="65"/>
      <c r="T338" s="65"/>
      <c r="U338" s="65"/>
      <c r="V338" s="65"/>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c r="BC338" s="3"/>
      <c r="BD338" s="3"/>
      <c r="BE338" s="3"/>
      <c r="BF338" s="3"/>
      <c r="BG338" s="3"/>
      <c r="BH338" s="3"/>
      <c r="BI338" s="3"/>
      <c r="BJ338" s="3"/>
      <c r="BK338" s="3"/>
      <c r="BL338" s="3"/>
      <c r="BM338" s="3"/>
      <c r="BN338" s="3"/>
    </row>
    <row r="339" spans="1:66" ht="14" hidden="1">
      <c r="A339" s="117"/>
      <c r="B339" s="123"/>
      <c r="C339" s="123"/>
      <c r="D339" s="218" t="s">
        <v>937</v>
      </c>
      <c r="E339" s="104">
        <f t="shared" si="68"/>
        <v>0</v>
      </c>
      <c r="F339" s="104"/>
      <c r="G339" s="104"/>
      <c r="H339" s="104"/>
      <c r="I339" s="104"/>
      <c r="J339" s="104">
        <f t="shared" si="69"/>
        <v>0</v>
      </c>
      <c r="K339" s="104"/>
      <c r="L339" s="104"/>
      <c r="M339" s="104"/>
      <c r="N339" s="104"/>
      <c r="O339" s="104"/>
      <c r="P339" s="104">
        <f t="shared" si="67"/>
        <v>0</v>
      </c>
      <c r="Q339" s="670">
        <f t="shared" si="55"/>
        <v>0</v>
      </c>
      <c r="R339" s="3"/>
      <c r="S339" s="65"/>
      <c r="T339" s="65"/>
      <c r="U339" s="65"/>
      <c r="V339" s="65"/>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c r="BG339" s="3"/>
      <c r="BH339" s="3"/>
      <c r="BI339" s="3"/>
      <c r="BJ339" s="3"/>
      <c r="BK339" s="3"/>
      <c r="BL339" s="3"/>
      <c r="BM339" s="3"/>
      <c r="BN339" s="3"/>
    </row>
    <row r="340" spans="1:66" ht="84" hidden="1">
      <c r="A340" s="121"/>
      <c r="B340" s="123"/>
      <c r="C340" s="123"/>
      <c r="D340" s="249" t="s">
        <v>939</v>
      </c>
      <c r="E340" s="104">
        <f t="shared" si="68"/>
        <v>0</v>
      </c>
      <c r="F340" s="104"/>
      <c r="G340" s="104"/>
      <c r="H340" s="104"/>
      <c r="I340" s="104"/>
      <c r="J340" s="104">
        <f t="shared" si="69"/>
        <v>0</v>
      </c>
      <c r="K340" s="104"/>
      <c r="L340" s="104"/>
      <c r="M340" s="104"/>
      <c r="N340" s="104"/>
      <c r="O340" s="104"/>
      <c r="P340" s="104">
        <f t="shared" si="67"/>
        <v>0</v>
      </c>
      <c r="Q340" s="670">
        <f t="shared" si="55"/>
        <v>0</v>
      </c>
      <c r="R340" s="3"/>
      <c r="S340" s="65"/>
      <c r="T340" s="65"/>
      <c r="U340" s="65"/>
      <c r="V340" s="65"/>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c r="BC340" s="3"/>
      <c r="BD340" s="3"/>
      <c r="BE340" s="3"/>
      <c r="BF340" s="3"/>
      <c r="BG340" s="3"/>
      <c r="BH340" s="3"/>
      <c r="BI340" s="3"/>
      <c r="BJ340" s="3"/>
      <c r="BK340" s="3"/>
      <c r="BL340" s="3"/>
      <c r="BM340" s="3"/>
      <c r="BN340" s="3"/>
    </row>
    <row r="341" spans="1:66" ht="28" hidden="1">
      <c r="A341" s="121"/>
      <c r="B341" s="123"/>
      <c r="C341" s="123"/>
      <c r="D341" s="218" t="s">
        <v>940</v>
      </c>
      <c r="E341" s="104">
        <f t="shared" si="68"/>
        <v>0</v>
      </c>
      <c r="F341" s="104"/>
      <c r="G341" s="104"/>
      <c r="H341" s="104"/>
      <c r="I341" s="104"/>
      <c r="J341" s="104">
        <f t="shared" si="69"/>
        <v>0</v>
      </c>
      <c r="K341" s="104"/>
      <c r="L341" s="104"/>
      <c r="M341" s="104"/>
      <c r="N341" s="104"/>
      <c r="O341" s="104"/>
      <c r="P341" s="104">
        <f t="shared" si="67"/>
        <v>0</v>
      </c>
      <c r="Q341" s="670">
        <f t="shared" si="55"/>
        <v>0</v>
      </c>
      <c r="R341" s="3"/>
      <c r="S341" s="65"/>
      <c r="T341" s="65"/>
      <c r="U341" s="65"/>
      <c r="V341" s="65"/>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c r="BC341" s="3"/>
      <c r="BD341" s="3"/>
      <c r="BE341" s="3"/>
      <c r="BF341" s="3"/>
      <c r="BG341" s="3"/>
      <c r="BH341" s="3"/>
      <c r="BI341" s="3"/>
      <c r="BJ341" s="3"/>
      <c r="BK341" s="3"/>
      <c r="BL341" s="3"/>
      <c r="BM341" s="3"/>
      <c r="BN341" s="3"/>
    </row>
    <row r="342" spans="1:66" ht="14" hidden="1">
      <c r="A342" s="121"/>
      <c r="B342" s="121"/>
      <c r="C342" s="121"/>
      <c r="D342" s="210" t="s">
        <v>775</v>
      </c>
      <c r="E342" s="104">
        <f t="shared" si="68"/>
        <v>0</v>
      </c>
      <c r="F342" s="104"/>
      <c r="G342" s="104"/>
      <c r="H342" s="104"/>
      <c r="I342" s="104"/>
      <c r="J342" s="104"/>
      <c r="K342" s="104"/>
      <c r="L342" s="104"/>
      <c r="M342" s="104"/>
      <c r="N342" s="104"/>
      <c r="O342" s="104"/>
      <c r="P342" s="104"/>
      <c r="Q342" s="670">
        <f t="shared" si="55"/>
        <v>0</v>
      </c>
      <c r="R342" s="3"/>
      <c r="S342" s="65"/>
      <c r="T342" s="65"/>
      <c r="U342" s="65"/>
      <c r="V342" s="65"/>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c r="BC342" s="3"/>
      <c r="BD342" s="3"/>
      <c r="BE342" s="3"/>
      <c r="BF342" s="3"/>
      <c r="BG342" s="3"/>
      <c r="BH342" s="3"/>
      <c r="BI342" s="3"/>
      <c r="BJ342" s="3"/>
      <c r="BK342" s="3"/>
      <c r="BL342" s="3"/>
      <c r="BM342" s="3"/>
      <c r="BN342" s="3"/>
    </row>
    <row r="343" spans="1:66" ht="42" hidden="1">
      <c r="A343" s="121"/>
      <c r="B343" s="121"/>
      <c r="C343" s="121"/>
      <c r="D343" s="196" t="s">
        <v>405</v>
      </c>
      <c r="E343" s="111">
        <f t="shared" ref="E343:E352" si="70">+F343+I343</f>
        <v>0</v>
      </c>
      <c r="F343" s="111"/>
      <c r="G343" s="111"/>
      <c r="H343" s="111"/>
      <c r="I343" s="111"/>
      <c r="J343" s="106">
        <f t="shared" si="69"/>
        <v>0</v>
      </c>
      <c r="K343" s="106"/>
      <c r="L343" s="106"/>
      <c r="M343" s="106"/>
      <c r="N343" s="106"/>
      <c r="O343" s="106"/>
      <c r="P343" s="106">
        <f t="shared" ref="P343:P354" si="71">+E343+J343</f>
        <v>0</v>
      </c>
      <c r="Q343" s="670">
        <f t="shared" si="55"/>
        <v>0</v>
      </c>
      <c r="R343" s="3"/>
      <c r="S343" s="65"/>
      <c r="T343" s="65"/>
      <c r="U343" s="65"/>
      <c r="V343" s="65"/>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c r="BG343" s="3"/>
      <c r="BH343" s="3"/>
      <c r="BI343" s="3"/>
      <c r="BJ343" s="3"/>
      <c r="BK343" s="3"/>
      <c r="BL343" s="3"/>
      <c r="BM343" s="3"/>
      <c r="BN343" s="3"/>
    </row>
    <row r="344" spans="1:66" ht="56" hidden="1">
      <c r="A344" s="121"/>
      <c r="B344" s="121"/>
      <c r="C344" s="121"/>
      <c r="D344" s="196" t="s">
        <v>893</v>
      </c>
      <c r="E344" s="111">
        <f t="shared" si="70"/>
        <v>0</v>
      </c>
      <c r="F344" s="111"/>
      <c r="G344" s="111"/>
      <c r="H344" s="111"/>
      <c r="I344" s="111"/>
      <c r="J344" s="106">
        <f t="shared" si="69"/>
        <v>0</v>
      </c>
      <c r="K344" s="106"/>
      <c r="L344" s="106"/>
      <c r="M344" s="106"/>
      <c r="N344" s="106"/>
      <c r="O344" s="106"/>
      <c r="P344" s="106">
        <f t="shared" si="71"/>
        <v>0</v>
      </c>
      <c r="Q344" s="670">
        <f>+P344</f>
        <v>0</v>
      </c>
      <c r="R344" s="3"/>
      <c r="S344" s="65"/>
      <c r="T344" s="65"/>
      <c r="U344" s="65"/>
      <c r="V344" s="65"/>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c r="BG344" s="3"/>
      <c r="BH344" s="3"/>
      <c r="BI344" s="3"/>
      <c r="BJ344" s="3"/>
      <c r="BK344" s="3"/>
      <c r="BL344" s="3"/>
      <c r="BM344" s="3"/>
      <c r="BN344" s="3"/>
    </row>
    <row r="345" spans="1:66" ht="33.75" hidden="1" customHeight="1">
      <c r="A345" s="129" t="s">
        <v>828</v>
      </c>
      <c r="B345" s="129" t="s">
        <v>1113</v>
      </c>
      <c r="C345" s="129" t="s">
        <v>829</v>
      </c>
      <c r="D345" s="1" t="s">
        <v>1116</v>
      </c>
      <c r="E345" s="267">
        <f>+F345+I345</f>
        <v>0</v>
      </c>
      <c r="F345" s="267"/>
      <c r="G345" s="267"/>
      <c r="H345" s="267"/>
      <c r="I345" s="267"/>
      <c r="J345" s="267">
        <f>+L345+O345</f>
        <v>0</v>
      </c>
      <c r="K345" s="267">
        <f>115624.2-115624.2</f>
        <v>0</v>
      </c>
      <c r="L345" s="267"/>
      <c r="M345" s="267"/>
      <c r="N345" s="267"/>
      <c r="O345" s="267">
        <f>269640.75-115624.2-125275.63-28740.92</f>
        <v>0</v>
      </c>
      <c r="P345" s="267">
        <f>+E345+J345</f>
        <v>0</v>
      </c>
      <c r="Q345" s="670">
        <f>+P345</f>
        <v>0</v>
      </c>
      <c r="R345" s="3"/>
      <c r="S345" s="65"/>
      <c r="T345" s="65"/>
      <c r="U345" s="65"/>
      <c r="V345" s="65"/>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c r="BC345" s="3"/>
      <c r="BD345" s="3"/>
      <c r="BE345" s="3"/>
      <c r="BF345" s="3"/>
      <c r="BG345" s="3"/>
      <c r="BH345" s="3"/>
      <c r="BI345" s="3"/>
      <c r="BJ345" s="3"/>
      <c r="BK345" s="3"/>
      <c r="BL345" s="3"/>
      <c r="BM345" s="3"/>
      <c r="BN345" s="3"/>
    </row>
    <row r="346" spans="1:66" ht="71.25" hidden="1" customHeight="1">
      <c r="A346" s="129" t="s">
        <v>262</v>
      </c>
      <c r="B346" s="119" t="s">
        <v>112</v>
      </c>
      <c r="C346" s="129" t="s">
        <v>538</v>
      </c>
      <c r="D346" s="1" t="s">
        <v>1448</v>
      </c>
      <c r="E346" s="134">
        <f t="shared" si="70"/>
        <v>0</v>
      </c>
      <c r="F346" s="134"/>
      <c r="G346" s="134"/>
      <c r="H346" s="134"/>
      <c r="I346" s="134"/>
      <c r="J346" s="134">
        <f t="shared" si="69"/>
        <v>0</v>
      </c>
      <c r="K346" s="134">
        <f>115624.2-115624.2</f>
        <v>0</v>
      </c>
      <c r="L346" s="134"/>
      <c r="M346" s="134"/>
      <c r="N346" s="134"/>
      <c r="O346" s="134">
        <f>269640.75-115624.2-125275.63-28740.92</f>
        <v>0</v>
      </c>
      <c r="P346" s="134">
        <f t="shared" si="71"/>
        <v>0</v>
      </c>
      <c r="Q346" s="670">
        <f>+P346</f>
        <v>0</v>
      </c>
      <c r="R346" s="3"/>
      <c r="S346" s="65"/>
      <c r="T346" s="65"/>
      <c r="U346" s="65"/>
      <c r="V346" s="65"/>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c r="BC346" s="3"/>
      <c r="BD346" s="3"/>
      <c r="BE346" s="3"/>
      <c r="BF346" s="3"/>
      <c r="BG346" s="3"/>
      <c r="BH346" s="3"/>
      <c r="BI346" s="3"/>
      <c r="BJ346" s="3"/>
      <c r="BK346" s="3"/>
      <c r="BL346" s="3"/>
      <c r="BM346" s="3"/>
      <c r="BN346" s="3"/>
    </row>
    <row r="347" spans="1:66" ht="96" hidden="1" customHeight="1">
      <c r="A347" s="129" t="s">
        <v>263</v>
      </c>
      <c r="B347" s="119" t="s">
        <v>113</v>
      </c>
      <c r="C347" s="129" t="s">
        <v>538</v>
      </c>
      <c r="D347" s="1" t="s">
        <v>1032</v>
      </c>
      <c r="E347" s="134">
        <f t="shared" si="70"/>
        <v>0</v>
      </c>
      <c r="F347" s="206"/>
      <c r="G347" s="206"/>
      <c r="H347" s="206"/>
      <c r="I347" s="134"/>
      <c r="J347" s="134">
        <f t="shared" si="69"/>
        <v>0</v>
      </c>
      <c r="K347" s="134"/>
      <c r="L347" s="134"/>
      <c r="M347" s="134"/>
      <c r="N347" s="134"/>
      <c r="O347" s="106"/>
      <c r="P347" s="134">
        <f>+E347+J347</f>
        <v>0</v>
      </c>
      <c r="Q347" s="672">
        <f>+P347</f>
        <v>0</v>
      </c>
      <c r="R347" s="296"/>
      <c r="S347" s="298"/>
      <c r="T347" s="300"/>
      <c r="U347" s="65"/>
      <c r="V347" s="65"/>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row>
    <row r="348" spans="1:66" ht="96" hidden="1" customHeight="1">
      <c r="A348" s="123" t="s">
        <v>831</v>
      </c>
      <c r="B348" s="117" t="s">
        <v>832</v>
      </c>
      <c r="C348" s="123" t="s">
        <v>38</v>
      </c>
      <c r="D348" s="196" t="s">
        <v>37</v>
      </c>
      <c r="E348" s="134">
        <f t="shared" si="70"/>
        <v>0</v>
      </c>
      <c r="F348" s="111"/>
      <c r="G348" s="111"/>
      <c r="H348" s="111"/>
      <c r="I348" s="134"/>
      <c r="J348" s="106">
        <f>+L348+O348</f>
        <v>0</v>
      </c>
      <c r="K348" s="106"/>
      <c r="L348" s="106"/>
      <c r="M348" s="106"/>
      <c r="N348" s="106"/>
      <c r="O348" s="106"/>
      <c r="P348" s="106">
        <f>+E348+J348</f>
        <v>0</v>
      </c>
      <c r="Q348" s="672">
        <f t="shared" ref="Q348:Q360" si="72">+P348</f>
        <v>0</v>
      </c>
      <c r="R348" s="3"/>
      <c r="S348" s="65"/>
      <c r="T348" s="65"/>
      <c r="U348" s="65"/>
      <c r="V348" s="65"/>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c r="BC348" s="3"/>
      <c r="BD348" s="3"/>
      <c r="BE348" s="3"/>
      <c r="BF348" s="3"/>
      <c r="BG348" s="3"/>
      <c r="BH348" s="3"/>
      <c r="BI348" s="3"/>
      <c r="BJ348" s="3"/>
      <c r="BK348" s="3"/>
      <c r="BL348" s="3"/>
      <c r="BM348" s="3"/>
      <c r="BN348" s="3"/>
    </row>
    <row r="349" spans="1:66" ht="103.5" hidden="1" customHeight="1">
      <c r="A349" s="123">
        <v>1917464</v>
      </c>
      <c r="B349" s="123" t="s">
        <v>1154</v>
      </c>
      <c r="C349" s="123" t="s">
        <v>1039</v>
      </c>
      <c r="D349" s="196" t="s">
        <v>681</v>
      </c>
      <c r="E349" s="111">
        <f t="shared" si="70"/>
        <v>0</v>
      </c>
      <c r="F349" s="111"/>
      <c r="G349" s="111"/>
      <c r="H349" s="111"/>
      <c r="I349" s="111"/>
      <c r="J349" s="106">
        <f t="shared" si="69"/>
        <v>0</v>
      </c>
      <c r="K349" s="106"/>
      <c r="L349" s="106"/>
      <c r="M349" s="106"/>
      <c r="N349" s="106"/>
      <c r="O349" s="106"/>
      <c r="P349" s="106">
        <f t="shared" si="71"/>
        <v>0</v>
      </c>
      <c r="Q349" s="670">
        <f t="shared" si="72"/>
        <v>0</v>
      </c>
      <c r="R349" s="3"/>
      <c r="S349" s="65"/>
      <c r="T349" s="65"/>
      <c r="U349" s="65"/>
      <c r="V349" s="65"/>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c r="BG349" s="3"/>
      <c r="BH349" s="3"/>
      <c r="BI349" s="3"/>
      <c r="BJ349" s="3"/>
      <c r="BK349" s="3"/>
      <c r="BL349" s="3"/>
      <c r="BM349" s="3"/>
      <c r="BN349" s="3"/>
    </row>
    <row r="350" spans="1:66" ht="84" hidden="1">
      <c r="A350" s="123">
        <v>1917464</v>
      </c>
      <c r="B350" s="123" t="s">
        <v>1154</v>
      </c>
      <c r="C350" s="123" t="s">
        <v>1039</v>
      </c>
      <c r="D350" s="196" t="s">
        <v>681</v>
      </c>
      <c r="E350" s="111">
        <f>+F350+I350</f>
        <v>0</v>
      </c>
      <c r="F350" s="111"/>
      <c r="G350" s="111"/>
      <c r="H350" s="111"/>
      <c r="I350" s="111"/>
      <c r="J350" s="106">
        <f>+L350+O350</f>
        <v>0</v>
      </c>
      <c r="K350" s="106"/>
      <c r="L350" s="106"/>
      <c r="M350" s="106"/>
      <c r="N350" s="106"/>
      <c r="O350" s="106"/>
      <c r="P350" s="106">
        <f>+E350+J350</f>
        <v>0</v>
      </c>
      <c r="Q350" s="670">
        <f t="shared" si="72"/>
        <v>0</v>
      </c>
      <c r="R350" s="3"/>
      <c r="S350" s="65"/>
      <c r="T350" s="65"/>
      <c r="U350" s="65"/>
      <c r="V350" s="65"/>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c r="BC350" s="3"/>
      <c r="BD350" s="3"/>
      <c r="BE350" s="3"/>
      <c r="BF350" s="3"/>
      <c r="BG350" s="3"/>
      <c r="BH350" s="3"/>
      <c r="BI350" s="3"/>
      <c r="BJ350" s="3"/>
      <c r="BK350" s="3"/>
      <c r="BL350" s="3"/>
      <c r="BM350" s="3"/>
      <c r="BN350" s="3"/>
    </row>
    <row r="351" spans="1:66" ht="43.5" hidden="1" customHeight="1">
      <c r="A351" s="117" t="s">
        <v>922</v>
      </c>
      <c r="B351" s="117" t="s">
        <v>330</v>
      </c>
      <c r="C351" s="117" t="s">
        <v>329</v>
      </c>
      <c r="D351" s="220" t="s">
        <v>1371</v>
      </c>
      <c r="E351" s="105">
        <f>+F351+I351</f>
        <v>0</v>
      </c>
      <c r="F351" s="105"/>
      <c r="G351" s="105"/>
      <c r="H351" s="105"/>
      <c r="I351" s="105"/>
      <c r="J351" s="105">
        <f>+L351+O351</f>
        <v>0</v>
      </c>
      <c r="K351" s="105">
        <f>15000000-15000000</f>
        <v>0</v>
      </c>
      <c r="L351" s="105"/>
      <c r="M351" s="105"/>
      <c r="N351" s="105"/>
      <c r="O351" s="105">
        <f>15000000-15000000</f>
        <v>0</v>
      </c>
      <c r="P351" s="105">
        <f>+E351+J351</f>
        <v>0</v>
      </c>
      <c r="Q351" s="670">
        <f t="shared" si="72"/>
        <v>0</v>
      </c>
      <c r="R351" s="3"/>
      <c r="S351" s="65"/>
      <c r="T351" s="65"/>
      <c r="U351" s="65"/>
      <c r="V351" s="65"/>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c r="BC351" s="3"/>
      <c r="BD351" s="3"/>
      <c r="BE351" s="3"/>
      <c r="BF351" s="3"/>
      <c r="BG351" s="3"/>
      <c r="BH351" s="3"/>
      <c r="BI351" s="3"/>
      <c r="BJ351" s="3"/>
      <c r="BK351" s="3"/>
      <c r="BL351" s="3"/>
      <c r="BM351" s="3"/>
      <c r="BN351" s="3"/>
    </row>
    <row r="352" spans="1:66" ht="28" hidden="1">
      <c r="A352" s="117">
        <v>1917690</v>
      </c>
      <c r="B352" s="117" t="s">
        <v>332</v>
      </c>
      <c r="C352" s="117" t="s">
        <v>449</v>
      </c>
      <c r="D352" s="220" t="s">
        <v>991</v>
      </c>
      <c r="E352" s="105">
        <f t="shared" si="70"/>
        <v>0</v>
      </c>
      <c r="F352" s="105"/>
      <c r="G352" s="105"/>
      <c r="H352" s="105"/>
      <c r="I352" s="105"/>
      <c r="J352" s="105">
        <f t="shared" si="69"/>
        <v>0</v>
      </c>
      <c r="K352" s="105"/>
      <c r="L352" s="105"/>
      <c r="M352" s="105"/>
      <c r="N352" s="105"/>
      <c r="O352" s="105"/>
      <c r="P352" s="105">
        <f t="shared" si="71"/>
        <v>0</v>
      </c>
      <c r="Q352" s="670">
        <f t="shared" si="72"/>
        <v>0</v>
      </c>
      <c r="R352" s="3"/>
      <c r="S352" s="65"/>
      <c r="T352" s="65"/>
      <c r="U352" s="65"/>
      <c r="V352" s="65"/>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c r="BC352" s="3"/>
      <c r="BD352" s="3"/>
      <c r="BE352" s="3"/>
      <c r="BF352" s="3"/>
      <c r="BG352" s="3"/>
      <c r="BH352" s="3"/>
      <c r="BI352" s="3"/>
      <c r="BJ352" s="3"/>
      <c r="BK352" s="3"/>
      <c r="BL352" s="3"/>
      <c r="BM352" s="3"/>
      <c r="BN352" s="3"/>
    </row>
    <row r="353" spans="1:66" ht="148.5" hidden="1" customHeight="1">
      <c r="A353" s="123" t="s">
        <v>958</v>
      </c>
      <c r="B353" s="123" t="s">
        <v>959</v>
      </c>
      <c r="C353" s="123" t="s">
        <v>352</v>
      </c>
      <c r="D353" s="292" t="s">
        <v>7</v>
      </c>
      <c r="E353" s="134">
        <f>+F353+I353</f>
        <v>0</v>
      </c>
      <c r="F353" s="134"/>
      <c r="G353" s="134"/>
      <c r="H353" s="134"/>
      <c r="I353" s="134"/>
      <c r="J353" s="106">
        <f>+L353+O353</f>
        <v>0</v>
      </c>
      <c r="K353" s="106"/>
      <c r="L353" s="106"/>
      <c r="M353" s="106"/>
      <c r="N353" s="106"/>
      <c r="O353" s="106"/>
      <c r="P353" s="106">
        <f>+E353+J353</f>
        <v>0</v>
      </c>
      <c r="Q353" s="670">
        <f t="shared" si="72"/>
        <v>0</v>
      </c>
      <c r="R353" s="3"/>
      <c r="S353" s="65"/>
      <c r="T353" s="65"/>
      <c r="U353" s="65"/>
      <c r="V353" s="65"/>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c r="BC353" s="3"/>
      <c r="BD353" s="3"/>
      <c r="BE353" s="3"/>
      <c r="BF353" s="3"/>
      <c r="BG353" s="3"/>
      <c r="BH353" s="3"/>
      <c r="BI353" s="3"/>
      <c r="BJ353" s="3"/>
      <c r="BK353" s="3"/>
      <c r="BL353" s="3"/>
      <c r="BM353" s="3"/>
      <c r="BN353" s="3"/>
    </row>
    <row r="354" spans="1:66" ht="62.25" hidden="1" customHeight="1">
      <c r="A354" s="123">
        <v>1919800</v>
      </c>
      <c r="B354" s="123" t="s">
        <v>188</v>
      </c>
      <c r="C354" s="123" t="s">
        <v>1050</v>
      </c>
      <c r="D354" s="224" t="s">
        <v>954</v>
      </c>
      <c r="E354" s="134">
        <f>+F354+I354</f>
        <v>0</v>
      </c>
      <c r="F354" s="134"/>
      <c r="G354" s="134"/>
      <c r="H354" s="134"/>
      <c r="I354" s="134"/>
      <c r="J354" s="106">
        <f>+L354+O354</f>
        <v>0</v>
      </c>
      <c r="K354" s="106"/>
      <c r="L354" s="106"/>
      <c r="M354" s="106"/>
      <c r="N354" s="106"/>
      <c r="O354" s="106"/>
      <c r="P354" s="106">
        <f t="shared" si="71"/>
        <v>0</v>
      </c>
      <c r="Q354" s="670">
        <f t="shared" si="72"/>
        <v>0</v>
      </c>
      <c r="R354" s="3"/>
      <c r="S354" s="65"/>
      <c r="T354" s="65"/>
      <c r="U354" s="65"/>
      <c r="V354" s="65"/>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c r="BG354" s="3"/>
      <c r="BH354" s="3"/>
      <c r="BI354" s="3"/>
      <c r="BJ354" s="3"/>
      <c r="BK354" s="3"/>
      <c r="BL354" s="3"/>
      <c r="BM354" s="3"/>
      <c r="BN354" s="3"/>
    </row>
    <row r="355" spans="1:66" ht="54" hidden="1" customHeight="1">
      <c r="A355" s="245" t="s">
        <v>1119</v>
      </c>
      <c r="B355" s="245" t="s">
        <v>1120</v>
      </c>
      <c r="C355" s="245"/>
      <c r="D355" s="288" t="s">
        <v>1122</v>
      </c>
      <c r="E355" s="180">
        <f>+E358+E356+E357</f>
        <v>0</v>
      </c>
      <c r="F355" s="180">
        <f t="shared" ref="F355:P355" si="73">+F358+F356+F357</f>
        <v>0</v>
      </c>
      <c r="G355" s="180">
        <f t="shared" si="73"/>
        <v>0</v>
      </c>
      <c r="H355" s="180">
        <f t="shared" si="73"/>
        <v>0</v>
      </c>
      <c r="I355" s="180">
        <f t="shared" si="73"/>
        <v>0</v>
      </c>
      <c r="J355" s="180">
        <f t="shared" si="73"/>
        <v>0</v>
      </c>
      <c r="K355" s="180">
        <f t="shared" si="73"/>
        <v>0</v>
      </c>
      <c r="L355" s="180">
        <f t="shared" si="73"/>
        <v>0</v>
      </c>
      <c r="M355" s="180">
        <f t="shared" si="73"/>
        <v>0</v>
      </c>
      <c r="N355" s="180">
        <f t="shared" si="73"/>
        <v>0</v>
      </c>
      <c r="O355" s="180">
        <f t="shared" si="73"/>
        <v>0</v>
      </c>
      <c r="P355" s="180">
        <f t="shared" si="73"/>
        <v>0</v>
      </c>
      <c r="Q355" s="672">
        <f t="shared" si="72"/>
        <v>0</v>
      </c>
      <c r="R355" s="306"/>
      <c r="S355" s="673"/>
      <c r="T355" s="675"/>
      <c r="U355" s="675"/>
      <c r="V355" s="675"/>
      <c r="W355" s="306"/>
      <c r="X355" s="306"/>
      <c r="Y355" s="306"/>
      <c r="Z355" s="306"/>
      <c r="AA355" s="306"/>
      <c r="AB355" s="306"/>
      <c r="AC355" s="306"/>
      <c r="AD355" s="306"/>
      <c r="AE355" s="306"/>
      <c r="AF355" s="306"/>
      <c r="AG355" s="306"/>
      <c r="AH355" s="306"/>
      <c r="AI355" s="306"/>
      <c r="AJ355" s="306"/>
      <c r="AK355" s="306"/>
      <c r="AL355" s="306"/>
      <c r="AM355" s="306"/>
      <c r="AN355" s="306"/>
      <c r="AO355" s="3"/>
      <c r="AP355" s="3"/>
      <c r="AQ355" s="3"/>
      <c r="AR355" s="3"/>
      <c r="AS355" s="3"/>
      <c r="AT355" s="3"/>
      <c r="AU355" s="3"/>
      <c r="AV355" s="3"/>
      <c r="AW355" s="3"/>
      <c r="AX355" s="3"/>
      <c r="AY355" s="3"/>
      <c r="AZ355" s="3"/>
      <c r="BA355" s="3"/>
      <c r="BB355" s="3"/>
      <c r="BC355" s="3"/>
      <c r="BD355" s="3"/>
      <c r="BE355" s="3"/>
      <c r="BF355" s="3"/>
      <c r="BG355" s="3"/>
      <c r="BH355" s="3"/>
      <c r="BI355" s="3"/>
      <c r="BJ355" s="3"/>
      <c r="BK355" s="3"/>
      <c r="BL355" s="3"/>
      <c r="BM355" s="3"/>
      <c r="BN355" s="3"/>
    </row>
    <row r="356" spans="1:66" ht="54" hidden="1" customHeight="1">
      <c r="A356" s="129" t="s">
        <v>1143</v>
      </c>
      <c r="B356" s="123" t="s">
        <v>868</v>
      </c>
      <c r="C356" s="123" t="s">
        <v>989</v>
      </c>
      <c r="D356" s="198" t="s">
        <v>765</v>
      </c>
      <c r="E356" s="134">
        <f>+F356+I356</f>
        <v>0</v>
      </c>
      <c r="F356" s="134"/>
      <c r="G356" s="134"/>
      <c r="H356" s="134"/>
      <c r="I356" s="134"/>
      <c r="J356" s="106">
        <f>+L356+O356</f>
        <v>0</v>
      </c>
      <c r="K356" s="106"/>
      <c r="L356" s="106"/>
      <c r="M356" s="106"/>
      <c r="N356" s="106"/>
      <c r="O356" s="106"/>
      <c r="P356" s="106">
        <f>+E356+J356</f>
        <v>0</v>
      </c>
      <c r="Q356" s="672">
        <f t="shared" si="72"/>
        <v>0</v>
      </c>
      <c r="R356" s="3"/>
      <c r="S356" s="65"/>
      <c r="T356" s="65"/>
      <c r="U356" s="65"/>
      <c r="V356" s="65"/>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c r="BC356" s="3"/>
      <c r="BD356" s="3"/>
      <c r="BE356" s="3"/>
      <c r="BF356" s="3"/>
      <c r="BG356" s="3"/>
      <c r="BH356" s="3"/>
      <c r="BI356" s="3"/>
      <c r="BJ356" s="3"/>
      <c r="BK356" s="3"/>
      <c r="BL356" s="3"/>
      <c r="BM356" s="3"/>
      <c r="BN356" s="3"/>
    </row>
    <row r="357" spans="1:66" ht="54" hidden="1" customHeight="1">
      <c r="A357" s="129" t="s">
        <v>410</v>
      </c>
      <c r="B357" s="123" t="s">
        <v>672</v>
      </c>
      <c r="C357" s="123" t="s">
        <v>531</v>
      </c>
      <c r="D357" s="210" t="s">
        <v>1107</v>
      </c>
      <c r="E357" s="134">
        <f>+F357+I357</f>
        <v>0</v>
      </c>
      <c r="F357" s="134"/>
      <c r="G357" s="134"/>
      <c r="H357" s="134"/>
      <c r="I357" s="134"/>
      <c r="J357" s="134">
        <f>+L357+O357</f>
        <v>0</v>
      </c>
      <c r="K357" s="134"/>
      <c r="L357" s="134"/>
      <c r="M357" s="134"/>
      <c r="N357" s="134"/>
      <c r="O357" s="134"/>
      <c r="P357" s="134">
        <f>+E357+J357</f>
        <v>0</v>
      </c>
      <c r="Q357" s="672">
        <f t="shared" si="72"/>
        <v>0</v>
      </c>
      <c r="R357" s="306"/>
      <c r="S357" s="675"/>
      <c r="T357" s="675"/>
      <c r="U357" s="675"/>
      <c r="V357" s="675"/>
      <c r="W357" s="306"/>
      <c r="X357" s="306"/>
      <c r="Y357" s="306"/>
      <c r="Z357" s="306"/>
      <c r="AA357" s="306"/>
      <c r="AB357" s="306"/>
      <c r="AC357" s="306"/>
      <c r="AD357" s="306"/>
      <c r="AE357" s="306"/>
      <c r="AF357" s="306"/>
      <c r="AG357" s="306"/>
      <c r="AH357" s="306"/>
      <c r="AI357" s="306"/>
      <c r="AJ357" s="306"/>
      <c r="AK357" s="306"/>
      <c r="AL357" s="306"/>
      <c r="AM357" s="306"/>
      <c r="AN357" s="306"/>
      <c r="AO357" s="3"/>
      <c r="AP357" s="3"/>
      <c r="AQ357" s="3"/>
      <c r="AR357" s="3"/>
      <c r="AS357" s="3"/>
      <c r="AT357" s="3"/>
      <c r="AU357" s="3"/>
      <c r="AV357" s="3"/>
      <c r="AW357" s="3"/>
      <c r="AX357" s="3"/>
      <c r="AY357" s="3"/>
      <c r="AZ357" s="3"/>
      <c r="BA357" s="3"/>
      <c r="BB357" s="3"/>
      <c r="BC357" s="3"/>
      <c r="BD357" s="3"/>
      <c r="BE357" s="3"/>
      <c r="BF357" s="3"/>
      <c r="BG357" s="3"/>
      <c r="BH357" s="3"/>
      <c r="BI357" s="3"/>
      <c r="BJ357" s="3"/>
      <c r="BK357" s="3"/>
      <c r="BL357" s="3"/>
      <c r="BM357" s="3"/>
      <c r="BN357" s="3"/>
    </row>
    <row r="358" spans="1:66" ht="63.75" hidden="1" customHeight="1">
      <c r="A358" s="129" t="s">
        <v>1121</v>
      </c>
      <c r="B358" s="123" t="s">
        <v>188</v>
      </c>
      <c r="C358" s="123" t="s">
        <v>1050</v>
      </c>
      <c r="D358" s="224" t="s">
        <v>954</v>
      </c>
      <c r="E358" s="134">
        <f>+F358+I358</f>
        <v>0</v>
      </c>
      <c r="F358" s="134"/>
      <c r="G358" s="134"/>
      <c r="H358" s="134"/>
      <c r="I358" s="134"/>
      <c r="J358" s="106">
        <f>+L358+O358</f>
        <v>0</v>
      </c>
      <c r="K358" s="106"/>
      <c r="L358" s="106"/>
      <c r="M358" s="106"/>
      <c r="N358" s="106"/>
      <c r="O358" s="106"/>
      <c r="P358" s="106">
        <f>+E358+J358</f>
        <v>0</v>
      </c>
      <c r="Q358" s="672">
        <f t="shared" si="72"/>
        <v>0</v>
      </c>
      <c r="R358" s="3"/>
      <c r="S358" s="65"/>
      <c r="T358" s="65"/>
      <c r="U358" s="65"/>
      <c r="V358" s="65"/>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row>
    <row r="359" spans="1:66" ht="41.5" hidden="1" customHeight="1">
      <c r="A359" s="245" t="s">
        <v>162</v>
      </c>
      <c r="B359" s="245" t="s">
        <v>163</v>
      </c>
      <c r="C359" s="245"/>
      <c r="D359" s="288" t="s">
        <v>456</v>
      </c>
      <c r="E359" s="180">
        <f>+E370+E367+E369+E360+E364+E365+E371+E363+E366</f>
        <v>0</v>
      </c>
      <c r="F359" s="180">
        <f t="shared" ref="F359:P359" si="74">+F370+F367+F369+F360+F364+F365+F371+F363+F366</f>
        <v>0</v>
      </c>
      <c r="G359" s="180">
        <f t="shared" si="74"/>
        <v>0</v>
      </c>
      <c r="H359" s="180">
        <f t="shared" si="74"/>
        <v>0</v>
      </c>
      <c r="I359" s="180">
        <f t="shared" si="74"/>
        <v>0</v>
      </c>
      <c r="J359" s="180">
        <f t="shared" si="74"/>
        <v>0</v>
      </c>
      <c r="K359" s="180">
        <f t="shared" si="74"/>
        <v>0</v>
      </c>
      <c r="L359" s="180">
        <f t="shared" si="74"/>
        <v>0</v>
      </c>
      <c r="M359" s="180">
        <f t="shared" si="74"/>
        <v>0</v>
      </c>
      <c r="N359" s="180">
        <f t="shared" si="74"/>
        <v>0</v>
      </c>
      <c r="O359" s="180">
        <f t="shared" si="74"/>
        <v>0</v>
      </c>
      <c r="P359" s="180">
        <f t="shared" si="74"/>
        <v>0</v>
      </c>
      <c r="Q359" s="672">
        <f t="shared" si="72"/>
        <v>0</v>
      </c>
      <c r="R359" s="673"/>
      <c r="S359" s="673"/>
      <c r="T359" s="674"/>
      <c r="U359" s="675"/>
      <c r="V359" s="675"/>
      <c r="W359" s="306"/>
      <c r="X359" s="306"/>
      <c r="Y359" s="306"/>
      <c r="Z359" s="306"/>
      <c r="AA359" s="306"/>
      <c r="AB359" s="306"/>
      <c r="AC359" s="306"/>
      <c r="AD359" s="306"/>
      <c r="AE359" s="306"/>
      <c r="AF359" s="306"/>
      <c r="AG359" s="306"/>
      <c r="AH359" s="306"/>
      <c r="AI359" s="306"/>
      <c r="AJ359" s="306"/>
      <c r="AK359" s="306"/>
      <c r="AL359" s="306"/>
      <c r="AM359" s="306"/>
      <c r="AN359" s="306"/>
      <c r="AO359" s="3"/>
      <c r="AP359" s="3"/>
      <c r="AQ359" s="3"/>
      <c r="AR359" s="3"/>
      <c r="AS359" s="3"/>
      <c r="AT359" s="3"/>
      <c r="AU359" s="3"/>
      <c r="AV359" s="3"/>
      <c r="AW359" s="3"/>
      <c r="AX359" s="3"/>
      <c r="AY359" s="3"/>
      <c r="AZ359" s="3"/>
      <c r="BA359" s="3"/>
      <c r="BB359" s="3"/>
      <c r="BC359" s="3"/>
      <c r="BD359" s="3"/>
      <c r="BE359" s="3"/>
      <c r="BF359" s="3"/>
      <c r="BG359" s="3"/>
      <c r="BH359" s="3"/>
      <c r="BI359" s="3"/>
      <c r="BJ359" s="3"/>
      <c r="BK359" s="3"/>
      <c r="BL359" s="3"/>
      <c r="BM359" s="3"/>
      <c r="BN359" s="3"/>
    </row>
    <row r="360" spans="1:66" ht="69.650000000000006" hidden="1" customHeight="1">
      <c r="A360" s="129">
        <v>2313131</v>
      </c>
      <c r="B360" s="129" t="s">
        <v>483</v>
      </c>
      <c r="C360" s="129" t="s">
        <v>1369</v>
      </c>
      <c r="D360" s="215" t="s">
        <v>14</v>
      </c>
      <c r="E360" s="181">
        <f>+F360+I360</f>
        <v>0</v>
      </c>
      <c r="F360" s="181"/>
      <c r="G360" s="180"/>
      <c r="H360" s="180"/>
      <c r="I360" s="180"/>
      <c r="J360" s="181">
        <f>+L360+O360</f>
        <v>0</v>
      </c>
      <c r="K360" s="180"/>
      <c r="L360" s="180"/>
      <c r="M360" s="180"/>
      <c r="N360" s="180"/>
      <c r="O360" s="180"/>
      <c r="P360" s="181">
        <f t="shared" ref="P360:P374" si="75">+E360+J360</f>
        <v>0</v>
      </c>
      <c r="Q360" s="670">
        <f t="shared" si="72"/>
        <v>0</v>
      </c>
      <c r="R360" s="296"/>
      <c r="S360" s="298"/>
      <c r="T360" s="300"/>
      <c r="U360" s="65"/>
      <c r="V360" s="65"/>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c r="BC360" s="3"/>
      <c r="BD360" s="3"/>
      <c r="BE360" s="3"/>
      <c r="BF360" s="3"/>
      <c r="BG360" s="3"/>
      <c r="BH360" s="3"/>
      <c r="BI360" s="3"/>
      <c r="BJ360" s="3"/>
      <c r="BK360" s="3"/>
      <c r="BL360" s="3"/>
      <c r="BM360" s="3"/>
      <c r="BN360" s="3"/>
    </row>
    <row r="361" spans="1:66" ht="14" hidden="1">
      <c r="A361" s="123"/>
      <c r="B361" s="123"/>
      <c r="C361" s="123"/>
      <c r="D361" s="210" t="s">
        <v>775</v>
      </c>
      <c r="E361" s="104"/>
      <c r="F361" s="104"/>
      <c r="G361" s="103"/>
      <c r="H361" s="103"/>
      <c r="I361" s="103"/>
      <c r="J361" s="104"/>
      <c r="K361" s="103"/>
      <c r="L361" s="103"/>
      <c r="M361" s="103"/>
      <c r="N361" s="103"/>
      <c r="O361" s="103"/>
      <c r="P361" s="104">
        <f t="shared" si="75"/>
        <v>0</v>
      </c>
      <c r="Q361" s="670">
        <f t="shared" ref="Q361:Q376" si="76">+P361</f>
        <v>0</v>
      </c>
      <c r="R361" s="3"/>
      <c r="S361" s="65"/>
      <c r="T361" s="65"/>
      <c r="U361" s="65"/>
      <c r="V361" s="65"/>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c r="BC361" s="3"/>
      <c r="BD361" s="3"/>
      <c r="BE361" s="3"/>
      <c r="BF361" s="3"/>
      <c r="BG361" s="3"/>
      <c r="BH361" s="3"/>
      <c r="BI361" s="3"/>
      <c r="BJ361" s="3"/>
      <c r="BK361" s="3"/>
      <c r="BL361" s="3"/>
      <c r="BM361" s="3"/>
      <c r="BN361" s="3"/>
    </row>
    <row r="362" spans="1:66" ht="28" hidden="1">
      <c r="A362" s="123"/>
      <c r="B362" s="123"/>
      <c r="C362" s="123"/>
      <c r="D362" s="210" t="s">
        <v>795</v>
      </c>
      <c r="E362" s="104">
        <f t="shared" ref="E362:E374" si="77">+F362+I362</f>
        <v>0</v>
      </c>
      <c r="F362" s="181"/>
      <c r="G362" s="103"/>
      <c r="H362" s="103"/>
      <c r="I362" s="103"/>
      <c r="J362" s="104"/>
      <c r="K362" s="103"/>
      <c r="L362" s="103"/>
      <c r="M362" s="103"/>
      <c r="N362" s="103"/>
      <c r="O362" s="103"/>
      <c r="P362" s="104">
        <f t="shared" si="75"/>
        <v>0</v>
      </c>
      <c r="Q362" s="670">
        <f t="shared" si="76"/>
        <v>0</v>
      </c>
      <c r="R362" s="3"/>
      <c r="S362" s="65"/>
      <c r="T362" s="65"/>
      <c r="U362" s="65"/>
      <c r="V362" s="65"/>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c r="BC362" s="3"/>
      <c r="BD362" s="3"/>
      <c r="BE362" s="3"/>
      <c r="BF362" s="3"/>
      <c r="BG362" s="3"/>
      <c r="BH362" s="3"/>
      <c r="BI362" s="3"/>
      <c r="BJ362" s="3"/>
      <c r="BK362" s="3"/>
      <c r="BL362" s="3"/>
      <c r="BM362" s="3"/>
      <c r="BN362" s="3"/>
    </row>
    <row r="363" spans="1:66" ht="31" hidden="1">
      <c r="A363" s="129" t="s">
        <v>1103</v>
      </c>
      <c r="B363" s="129" t="s">
        <v>1104</v>
      </c>
      <c r="C363" s="129" t="s">
        <v>1105</v>
      </c>
      <c r="D363" s="215" t="s">
        <v>1106</v>
      </c>
      <c r="E363" s="181">
        <f>+F363+I363</f>
        <v>0</v>
      </c>
      <c r="F363" s="181">
        <f>1348000-1348000</f>
        <v>0</v>
      </c>
      <c r="G363" s="180"/>
      <c r="H363" s="180"/>
      <c r="I363" s="180"/>
      <c r="J363" s="181">
        <f>+L363+O363</f>
        <v>0</v>
      </c>
      <c r="K363" s="180"/>
      <c r="L363" s="180"/>
      <c r="M363" s="180"/>
      <c r="N363" s="180"/>
      <c r="O363" s="180"/>
      <c r="P363" s="181">
        <f>+E363+J363</f>
        <v>0</v>
      </c>
      <c r="Q363" s="670">
        <f t="shared" si="76"/>
        <v>0</v>
      </c>
      <c r="R363" s="3"/>
      <c r="S363" s="65"/>
      <c r="T363" s="65"/>
      <c r="U363" s="65"/>
      <c r="V363" s="65"/>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c r="BC363" s="3"/>
      <c r="BD363" s="3"/>
      <c r="BE363" s="3"/>
      <c r="BF363" s="3"/>
      <c r="BG363" s="3"/>
      <c r="BH363" s="3"/>
      <c r="BI363" s="3"/>
      <c r="BJ363" s="3"/>
      <c r="BK363" s="3"/>
      <c r="BL363" s="3"/>
      <c r="BM363" s="3"/>
      <c r="BN363" s="3"/>
    </row>
    <row r="364" spans="1:66" s="50" customFormat="1" ht="73.5" hidden="1" customHeight="1">
      <c r="A364" s="129" t="s">
        <v>388</v>
      </c>
      <c r="B364" s="129" t="s">
        <v>840</v>
      </c>
      <c r="C364" s="129" t="s">
        <v>568</v>
      </c>
      <c r="D364" s="215" t="s">
        <v>914</v>
      </c>
      <c r="E364" s="181">
        <f t="shared" si="77"/>
        <v>0</v>
      </c>
      <c r="F364" s="181">
        <f>136000-136000</f>
        <v>0</v>
      </c>
      <c r="G364" s="181"/>
      <c r="H364" s="181"/>
      <c r="I364" s="180"/>
      <c r="J364" s="181">
        <f>+L364+O364</f>
        <v>0</v>
      </c>
      <c r="K364" s="181">
        <f>864000-864000</f>
        <v>0</v>
      </c>
      <c r="L364" s="181"/>
      <c r="M364" s="180"/>
      <c r="N364" s="180"/>
      <c r="O364" s="181">
        <f>864000-864000</f>
        <v>0</v>
      </c>
      <c r="P364" s="181">
        <f t="shared" si="75"/>
        <v>0</v>
      </c>
      <c r="Q364" s="670">
        <f t="shared" si="76"/>
        <v>0</v>
      </c>
      <c r="R364" s="312"/>
      <c r="S364" s="313"/>
      <c r="T364" s="314"/>
      <c r="U364" s="315"/>
      <c r="V364" s="315"/>
    </row>
    <row r="365" spans="1:66" ht="59.25" hidden="1" customHeight="1">
      <c r="A365" s="129">
        <v>2314070</v>
      </c>
      <c r="B365" s="129" t="s">
        <v>30</v>
      </c>
      <c r="C365" s="129" t="s">
        <v>1370</v>
      </c>
      <c r="D365" s="215" t="s">
        <v>1134</v>
      </c>
      <c r="E365" s="181">
        <f t="shared" si="77"/>
        <v>0</v>
      </c>
      <c r="F365" s="181"/>
      <c r="G365" s="181"/>
      <c r="H365" s="181"/>
      <c r="I365" s="180"/>
      <c r="J365" s="271">
        <f>+L365+O365</f>
        <v>0</v>
      </c>
      <c r="K365" s="181"/>
      <c r="L365" s="293"/>
      <c r="M365" s="293"/>
      <c r="N365" s="293"/>
      <c r="O365" s="181"/>
      <c r="P365" s="271">
        <f t="shared" si="75"/>
        <v>0</v>
      </c>
      <c r="Q365" s="670">
        <f t="shared" si="76"/>
        <v>0</v>
      </c>
      <c r="R365" s="296"/>
      <c r="S365" s="298"/>
      <c r="T365" s="300"/>
      <c r="U365" s="65"/>
      <c r="V365" s="65"/>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c r="BC365" s="3"/>
      <c r="BD365" s="3"/>
      <c r="BE365" s="3"/>
      <c r="BF365" s="3"/>
      <c r="BG365" s="3"/>
      <c r="BH365" s="3"/>
      <c r="BI365" s="3"/>
      <c r="BJ365" s="3"/>
      <c r="BK365" s="3"/>
      <c r="BL365" s="3"/>
      <c r="BM365" s="3"/>
      <c r="BN365" s="3"/>
    </row>
    <row r="366" spans="1:66" ht="59.25" hidden="1" customHeight="1">
      <c r="A366" s="129" t="s">
        <v>1118</v>
      </c>
      <c r="B366" s="129" t="s">
        <v>330</v>
      </c>
      <c r="C366" s="185" t="s">
        <v>329</v>
      </c>
      <c r="D366" s="196" t="s">
        <v>1371</v>
      </c>
      <c r="E366" s="181">
        <f>+F366+I366</f>
        <v>0</v>
      </c>
      <c r="F366" s="181"/>
      <c r="G366" s="181"/>
      <c r="H366" s="181"/>
      <c r="I366" s="181"/>
      <c r="J366" s="181">
        <f>+L366+O366</f>
        <v>0</v>
      </c>
      <c r="K366" s="181"/>
      <c r="L366" s="181"/>
      <c r="M366" s="181"/>
      <c r="N366" s="181"/>
      <c r="O366" s="181"/>
      <c r="P366" s="181">
        <f>+E366+J366</f>
        <v>0</v>
      </c>
      <c r="Q366" s="670">
        <f t="shared" si="76"/>
        <v>0</v>
      </c>
      <c r="R366" s="296"/>
      <c r="S366" s="298"/>
      <c r="T366" s="300"/>
      <c r="U366" s="65"/>
      <c r="V366" s="65"/>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c r="BC366" s="3"/>
      <c r="BD366" s="3"/>
      <c r="BE366" s="3"/>
      <c r="BF366" s="3"/>
      <c r="BG366" s="3"/>
      <c r="BH366" s="3"/>
      <c r="BI366" s="3"/>
      <c r="BJ366" s="3"/>
      <c r="BK366" s="3"/>
      <c r="BL366" s="3"/>
      <c r="BM366" s="3"/>
      <c r="BN366" s="3"/>
    </row>
    <row r="367" spans="1:66" ht="43.9" hidden="1" customHeight="1">
      <c r="A367" s="129" t="s">
        <v>869</v>
      </c>
      <c r="B367" s="129" t="s">
        <v>1163</v>
      </c>
      <c r="C367" s="129" t="s">
        <v>87</v>
      </c>
      <c r="D367" s="215" t="s">
        <v>767</v>
      </c>
      <c r="E367" s="181">
        <f t="shared" si="77"/>
        <v>0</v>
      </c>
      <c r="F367" s="181"/>
      <c r="G367" s="181"/>
      <c r="H367" s="181"/>
      <c r="I367" s="181"/>
      <c r="J367" s="181">
        <f>+L367+O367</f>
        <v>0</v>
      </c>
      <c r="K367" s="181"/>
      <c r="L367" s="181"/>
      <c r="M367" s="181"/>
      <c r="N367" s="181"/>
      <c r="O367" s="181"/>
      <c r="P367" s="181">
        <f t="shared" si="75"/>
        <v>0</v>
      </c>
      <c r="Q367" s="672">
        <f t="shared" si="76"/>
        <v>0</v>
      </c>
      <c r="R367" s="296"/>
      <c r="S367" s="298"/>
      <c r="T367" s="300"/>
      <c r="U367" s="65"/>
      <c r="V367" s="65"/>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c r="BG367" s="3"/>
      <c r="BH367" s="3"/>
      <c r="BI367" s="3"/>
      <c r="BJ367" s="3"/>
      <c r="BK367" s="3"/>
      <c r="BL367" s="3"/>
      <c r="BM367" s="3"/>
      <c r="BN367" s="3"/>
    </row>
    <row r="368" spans="1:66" ht="42" hidden="1">
      <c r="A368" s="124"/>
      <c r="B368" s="123"/>
      <c r="C368" s="123"/>
      <c r="D368" s="210" t="s">
        <v>987</v>
      </c>
      <c r="E368" s="104">
        <f t="shared" si="77"/>
        <v>0</v>
      </c>
      <c r="F368" s="104"/>
      <c r="G368" s="104"/>
      <c r="H368" s="104"/>
      <c r="I368" s="104"/>
      <c r="J368" s="104"/>
      <c r="K368" s="104"/>
      <c r="L368" s="104"/>
      <c r="M368" s="104"/>
      <c r="N368" s="104"/>
      <c r="O368" s="104"/>
      <c r="P368" s="104">
        <f t="shared" si="75"/>
        <v>0</v>
      </c>
      <c r="Q368" s="670">
        <f t="shared" si="76"/>
        <v>0</v>
      </c>
      <c r="R368" s="3"/>
      <c r="S368" s="65"/>
      <c r="T368" s="65"/>
      <c r="U368" s="65"/>
      <c r="V368" s="65"/>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c r="BC368" s="3"/>
      <c r="BD368" s="3"/>
      <c r="BE368" s="3"/>
      <c r="BF368" s="3"/>
      <c r="BG368" s="3"/>
      <c r="BH368" s="3"/>
      <c r="BI368" s="3"/>
      <c r="BJ368" s="3"/>
      <c r="BK368" s="3"/>
      <c r="BL368" s="3"/>
      <c r="BM368" s="3"/>
      <c r="BN368" s="3"/>
    </row>
    <row r="369" spans="1:66" ht="56" hidden="1">
      <c r="A369" s="123">
        <v>2317700</v>
      </c>
      <c r="B369" s="123" t="s">
        <v>164</v>
      </c>
      <c r="C369" s="123" t="s">
        <v>992</v>
      </c>
      <c r="D369" s="210" t="s">
        <v>671</v>
      </c>
      <c r="E369" s="104">
        <f t="shared" si="77"/>
        <v>0</v>
      </c>
      <c r="F369" s="104"/>
      <c r="G369" s="137"/>
      <c r="H369" s="137"/>
      <c r="I369" s="137"/>
      <c r="J369" s="101">
        <f>+L369+O369</f>
        <v>0</v>
      </c>
      <c r="K369" s="101"/>
      <c r="L369" s="101"/>
      <c r="M369" s="101"/>
      <c r="N369" s="101"/>
      <c r="O369" s="101"/>
      <c r="P369" s="101">
        <f t="shared" si="75"/>
        <v>0</v>
      </c>
      <c r="Q369" s="670">
        <f t="shared" si="76"/>
        <v>0</v>
      </c>
      <c r="R369" s="3"/>
      <c r="S369" s="65"/>
      <c r="T369" s="65"/>
      <c r="U369" s="65"/>
      <c r="V369" s="65"/>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c r="BG369" s="3"/>
      <c r="BH369" s="3"/>
      <c r="BI369" s="3"/>
      <c r="BJ369" s="3"/>
      <c r="BK369" s="3"/>
      <c r="BL369" s="3"/>
      <c r="BM369" s="3"/>
      <c r="BN369" s="3"/>
    </row>
    <row r="370" spans="1:66" ht="52.5" hidden="1" customHeight="1">
      <c r="A370" s="129">
        <v>2318410</v>
      </c>
      <c r="B370" s="129" t="s">
        <v>1465</v>
      </c>
      <c r="C370" s="129" t="s">
        <v>292</v>
      </c>
      <c r="D370" s="215" t="s">
        <v>105</v>
      </c>
      <c r="E370" s="181">
        <f>+F370+I370</f>
        <v>0</v>
      </c>
      <c r="F370" s="181"/>
      <c r="G370" s="181"/>
      <c r="H370" s="181"/>
      <c r="I370" s="181"/>
      <c r="J370" s="181">
        <f>+L370+O370</f>
        <v>0</v>
      </c>
      <c r="K370" s="181"/>
      <c r="L370" s="181"/>
      <c r="M370" s="181"/>
      <c r="N370" s="181"/>
      <c r="O370" s="181"/>
      <c r="P370" s="181">
        <f>+E370+J370</f>
        <v>0</v>
      </c>
      <c r="Q370" s="670">
        <f t="shared" si="76"/>
        <v>0</v>
      </c>
      <c r="R370" s="296"/>
      <c r="S370" s="298"/>
      <c r="T370" s="300"/>
      <c r="U370" s="65"/>
      <c r="V370" s="65"/>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c r="BC370" s="3"/>
      <c r="BD370" s="3"/>
      <c r="BE370" s="3"/>
      <c r="BF370" s="3"/>
      <c r="BG370" s="3"/>
      <c r="BH370" s="3"/>
      <c r="BI370" s="3"/>
      <c r="BJ370" s="3"/>
      <c r="BK370" s="3"/>
      <c r="BL370" s="3"/>
      <c r="BM370" s="3"/>
      <c r="BN370" s="3"/>
    </row>
    <row r="371" spans="1:66" ht="54.75" hidden="1" customHeight="1">
      <c r="A371" s="129" t="s">
        <v>855</v>
      </c>
      <c r="B371" s="129" t="s">
        <v>1451</v>
      </c>
      <c r="C371" s="129" t="s">
        <v>292</v>
      </c>
      <c r="D371" s="215" t="s">
        <v>953</v>
      </c>
      <c r="E371" s="181">
        <f>+F371+I371</f>
        <v>0</v>
      </c>
      <c r="F371" s="181"/>
      <c r="G371" s="206"/>
      <c r="H371" s="206"/>
      <c r="I371" s="206"/>
      <c r="J371" s="206">
        <f>+L371+O371</f>
        <v>0</v>
      </c>
      <c r="K371" s="206">
        <f>+K372</f>
        <v>0</v>
      </c>
      <c r="L371" s="206">
        <f>+L372</f>
        <v>0</v>
      </c>
      <c r="M371" s="206">
        <f>+M372</f>
        <v>0</v>
      </c>
      <c r="N371" s="206">
        <f>+N372</f>
        <v>0</v>
      </c>
      <c r="O371" s="206">
        <f>+O372</f>
        <v>0</v>
      </c>
      <c r="P371" s="181">
        <f>+E371+J371</f>
        <v>0</v>
      </c>
      <c r="Q371" s="672">
        <f t="shared" si="76"/>
        <v>0</v>
      </c>
      <c r="R371" s="676"/>
      <c r="S371" s="673"/>
      <c r="T371" s="674"/>
      <c r="U371" s="675"/>
      <c r="V371" s="675"/>
      <c r="W371" s="306"/>
      <c r="X371" s="306"/>
      <c r="Y371" s="306"/>
      <c r="Z371" s="306"/>
      <c r="AA371" s="306"/>
      <c r="AB371" s="306"/>
      <c r="AC371" s="306"/>
      <c r="AD371" s="306"/>
      <c r="AE371" s="306"/>
      <c r="AF371" s="306"/>
      <c r="AG371" s="306"/>
      <c r="AH371" s="306"/>
      <c r="AI371" s="306"/>
      <c r="AJ371" s="306"/>
      <c r="AK371" s="306"/>
      <c r="AL371" s="306"/>
      <c r="AM371" s="306"/>
      <c r="AN371" s="306"/>
      <c r="AO371" s="3"/>
      <c r="AP371" s="3"/>
      <c r="AQ371" s="3"/>
      <c r="AR371" s="3"/>
      <c r="AS371" s="3"/>
      <c r="AT371" s="3"/>
      <c r="AU371" s="3"/>
      <c r="AV371" s="3"/>
      <c r="AW371" s="3"/>
      <c r="AX371" s="3"/>
      <c r="AY371" s="3"/>
      <c r="AZ371" s="3"/>
      <c r="BA371" s="3"/>
      <c r="BB371" s="3"/>
      <c r="BC371" s="3"/>
      <c r="BD371" s="3"/>
      <c r="BE371" s="3"/>
      <c r="BF371" s="3"/>
      <c r="BG371" s="3"/>
      <c r="BH371" s="3"/>
      <c r="BI371" s="3"/>
      <c r="BJ371" s="3"/>
      <c r="BK371" s="3"/>
      <c r="BL371" s="3"/>
      <c r="BM371" s="3"/>
      <c r="BN371" s="3"/>
    </row>
    <row r="372" spans="1:66" ht="42" hidden="1">
      <c r="A372" s="846"/>
      <c r="B372" s="846"/>
      <c r="C372" s="124"/>
      <c r="D372" s="210" t="s">
        <v>981</v>
      </c>
      <c r="E372" s="104">
        <f t="shared" si="77"/>
        <v>0</v>
      </c>
      <c r="F372" s="104"/>
      <c r="G372" s="104"/>
      <c r="H372" s="104"/>
      <c r="I372" s="104"/>
      <c r="J372" s="104">
        <f>+L372+O372</f>
        <v>0</v>
      </c>
      <c r="K372" s="104"/>
      <c r="L372" s="104"/>
      <c r="M372" s="104"/>
      <c r="N372" s="104"/>
      <c r="O372" s="104"/>
      <c r="P372" s="104">
        <f t="shared" si="75"/>
        <v>0</v>
      </c>
      <c r="Q372" s="670">
        <f t="shared" si="76"/>
        <v>0</v>
      </c>
      <c r="R372" s="3"/>
      <c r="S372" s="65"/>
      <c r="T372" s="65"/>
      <c r="U372" s="65"/>
      <c r="V372" s="65"/>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c r="BC372" s="3"/>
      <c r="BD372" s="3"/>
      <c r="BE372" s="3"/>
      <c r="BF372" s="3"/>
      <c r="BG372" s="3"/>
      <c r="BH372" s="3"/>
      <c r="BI372" s="3"/>
      <c r="BJ372" s="3"/>
      <c r="BK372" s="3"/>
      <c r="BL372" s="3"/>
      <c r="BM372" s="3"/>
      <c r="BN372" s="3"/>
    </row>
    <row r="373" spans="1:66" ht="28" hidden="1">
      <c r="A373" s="846"/>
      <c r="B373" s="846"/>
      <c r="C373" s="124"/>
      <c r="D373" s="210" t="s">
        <v>695</v>
      </c>
      <c r="E373" s="104">
        <f t="shared" si="77"/>
        <v>0</v>
      </c>
      <c r="F373" s="104"/>
      <c r="G373" s="104"/>
      <c r="H373" s="104"/>
      <c r="I373" s="104"/>
      <c r="J373" s="104"/>
      <c r="K373" s="104"/>
      <c r="L373" s="104"/>
      <c r="M373" s="104"/>
      <c r="N373" s="104"/>
      <c r="O373" s="104"/>
      <c r="P373" s="104">
        <f t="shared" si="75"/>
        <v>0</v>
      </c>
      <c r="Q373" s="670">
        <f t="shared" si="76"/>
        <v>0</v>
      </c>
      <c r="R373" s="3"/>
      <c r="S373" s="65"/>
      <c r="T373" s="65"/>
      <c r="U373" s="65"/>
      <c r="V373" s="65"/>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c r="BC373" s="3"/>
      <c r="BD373" s="3"/>
      <c r="BE373" s="3"/>
      <c r="BF373" s="3"/>
      <c r="BG373" s="3"/>
      <c r="BH373" s="3"/>
      <c r="BI373" s="3"/>
      <c r="BJ373" s="3"/>
      <c r="BK373" s="3"/>
      <c r="BL373" s="3"/>
      <c r="BM373" s="3"/>
      <c r="BN373" s="3"/>
    </row>
    <row r="374" spans="1:66" ht="28" hidden="1">
      <c r="A374" s="846"/>
      <c r="B374" s="846"/>
      <c r="C374" s="124"/>
      <c r="D374" s="210" t="s">
        <v>752</v>
      </c>
      <c r="E374" s="104">
        <f t="shared" si="77"/>
        <v>0</v>
      </c>
      <c r="F374" s="104"/>
      <c r="G374" s="104"/>
      <c r="H374" s="104"/>
      <c r="I374" s="104"/>
      <c r="J374" s="104">
        <f>+L374+O374</f>
        <v>0</v>
      </c>
      <c r="K374" s="104"/>
      <c r="L374" s="104"/>
      <c r="M374" s="104"/>
      <c r="N374" s="104"/>
      <c r="O374" s="104"/>
      <c r="P374" s="104">
        <f t="shared" si="75"/>
        <v>0</v>
      </c>
      <c r="Q374" s="670">
        <f t="shared" si="76"/>
        <v>0</v>
      </c>
      <c r="R374" s="3"/>
      <c r="S374" s="65"/>
      <c r="T374" s="65"/>
      <c r="U374" s="65"/>
      <c r="V374" s="65"/>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c r="BC374" s="3"/>
      <c r="BD374" s="3"/>
      <c r="BE374" s="3"/>
      <c r="BF374" s="3"/>
      <c r="BG374" s="3"/>
      <c r="BH374" s="3"/>
      <c r="BI374" s="3"/>
      <c r="BJ374" s="3"/>
      <c r="BK374" s="3"/>
      <c r="BL374" s="3"/>
      <c r="BM374" s="3"/>
      <c r="BN374" s="3"/>
    </row>
    <row r="375" spans="1:66" ht="46.15" hidden="1" customHeight="1">
      <c r="A375" s="245" t="s">
        <v>1022</v>
      </c>
      <c r="B375" s="245" t="s">
        <v>697</v>
      </c>
      <c r="C375" s="245"/>
      <c r="D375" s="288" t="s">
        <v>1</v>
      </c>
      <c r="E375" s="180">
        <f>+E376+E381+E384+E379+E380+E383+E379+E377+E382</f>
        <v>0</v>
      </c>
      <c r="F375" s="180">
        <f t="shared" ref="F375:O375" si="78">+F376+F381+F384+F379+F380+F383+F379+F377+F382</f>
        <v>0</v>
      </c>
      <c r="G375" s="180">
        <f t="shared" si="78"/>
        <v>0</v>
      </c>
      <c r="H375" s="180">
        <f t="shared" si="78"/>
        <v>0</v>
      </c>
      <c r="I375" s="180">
        <f t="shared" si="78"/>
        <v>0</v>
      </c>
      <c r="J375" s="180">
        <f t="shared" si="78"/>
        <v>0</v>
      </c>
      <c r="K375" s="180">
        <f>+K376+K381+K384+K379+K380+K383+K379+K377+K382</f>
        <v>0</v>
      </c>
      <c r="L375" s="180">
        <f t="shared" si="78"/>
        <v>0</v>
      </c>
      <c r="M375" s="180">
        <f t="shared" si="78"/>
        <v>0</v>
      </c>
      <c r="N375" s="180">
        <f t="shared" si="78"/>
        <v>0</v>
      </c>
      <c r="O375" s="180">
        <f t="shared" si="78"/>
        <v>0</v>
      </c>
      <c r="P375" s="180">
        <f t="shared" ref="P375:P384" si="79">+E375+J375</f>
        <v>0</v>
      </c>
      <c r="Q375" s="672">
        <f t="shared" si="76"/>
        <v>0</v>
      </c>
      <c r="R375" s="298"/>
      <c r="S375" s="298"/>
      <c r="T375" s="300"/>
      <c r="U375" s="65"/>
      <c r="V375" s="65"/>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c r="AW375" s="3"/>
      <c r="AX375" s="3"/>
      <c r="AY375" s="3"/>
      <c r="AZ375" s="3"/>
      <c r="BA375" s="3"/>
      <c r="BB375" s="3"/>
      <c r="BC375" s="3"/>
      <c r="BD375" s="3"/>
      <c r="BE375" s="3"/>
      <c r="BF375" s="3"/>
      <c r="BG375" s="3"/>
      <c r="BH375" s="3"/>
      <c r="BI375" s="3"/>
      <c r="BJ375" s="3"/>
      <c r="BK375" s="3"/>
      <c r="BL375" s="3"/>
      <c r="BM375" s="3"/>
      <c r="BN375" s="3"/>
    </row>
    <row r="376" spans="1:66" ht="55.15" hidden="1" customHeight="1">
      <c r="A376" s="129">
        <v>2417110</v>
      </c>
      <c r="B376" s="129" t="s">
        <v>701</v>
      </c>
      <c r="C376" s="129" t="s">
        <v>535</v>
      </c>
      <c r="D376" s="215" t="s">
        <v>1146</v>
      </c>
      <c r="E376" s="181">
        <f t="shared" ref="E376:E384" si="80">+F376+I376</f>
        <v>0</v>
      </c>
      <c r="F376" s="181"/>
      <c r="G376" s="181"/>
      <c r="H376" s="181"/>
      <c r="I376" s="181"/>
      <c r="J376" s="181">
        <f t="shared" ref="J376:J384" si="81">+L376+O376</f>
        <v>0</v>
      </c>
      <c r="K376" s="181"/>
      <c r="L376" s="181"/>
      <c r="M376" s="181"/>
      <c r="N376" s="181"/>
      <c r="O376" s="181"/>
      <c r="P376" s="181">
        <f t="shared" si="79"/>
        <v>0</v>
      </c>
      <c r="Q376" s="670">
        <f t="shared" si="76"/>
        <v>0</v>
      </c>
      <c r="R376" s="296"/>
      <c r="S376" s="298"/>
      <c r="T376" s="300"/>
      <c r="U376" s="65"/>
      <c r="V376" s="65"/>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c r="BC376" s="3"/>
      <c r="BD376" s="3"/>
      <c r="BE376" s="3"/>
      <c r="BF376" s="3"/>
      <c r="BG376" s="3"/>
      <c r="BH376" s="3"/>
      <c r="BI376" s="3"/>
      <c r="BJ376" s="3"/>
      <c r="BK376" s="3"/>
      <c r="BL376" s="3"/>
      <c r="BM376" s="3"/>
      <c r="BN376" s="3"/>
    </row>
    <row r="377" spans="1:66" ht="52.9" hidden="1" customHeight="1">
      <c r="A377" s="119">
        <v>2417120</v>
      </c>
      <c r="B377" s="119" t="s">
        <v>1147</v>
      </c>
      <c r="C377" s="119" t="s">
        <v>551</v>
      </c>
      <c r="D377" s="230" t="s">
        <v>1148</v>
      </c>
      <c r="E377" s="101">
        <f t="shared" si="80"/>
        <v>0</v>
      </c>
      <c r="F377" s="101">
        <f>50500000-50500000</f>
        <v>0</v>
      </c>
      <c r="G377" s="101">
        <f>40793300-40793300</f>
        <v>0</v>
      </c>
      <c r="H377" s="101">
        <f>732200-732200</f>
        <v>0</v>
      </c>
      <c r="I377" s="101"/>
      <c r="J377" s="101">
        <f t="shared" si="81"/>
        <v>0</v>
      </c>
      <c r="K377" s="101">
        <f>36908700-36908700</f>
        <v>0</v>
      </c>
      <c r="L377" s="101">
        <f>36908700-36908700</f>
        <v>0</v>
      </c>
      <c r="M377" s="101">
        <f>15864300-15864300</f>
        <v>0</v>
      </c>
      <c r="N377" s="101">
        <f>2096100-2096100</f>
        <v>0</v>
      </c>
      <c r="O377" s="101">
        <f>2379200-2379200</f>
        <v>0</v>
      </c>
      <c r="P377" s="104">
        <f t="shared" si="79"/>
        <v>0</v>
      </c>
      <c r="Q377" s="670">
        <f t="shared" ref="Q377:Q386" si="82">+P377</f>
        <v>0</v>
      </c>
      <c r="R377" s="3"/>
      <c r="S377" s="65"/>
      <c r="T377" s="65"/>
      <c r="U377" s="65"/>
      <c r="V377" s="65"/>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c r="BC377" s="3"/>
      <c r="BD377" s="3"/>
      <c r="BE377" s="3"/>
      <c r="BF377" s="3"/>
      <c r="BG377" s="3"/>
      <c r="BH377" s="3"/>
      <c r="BI377" s="3"/>
      <c r="BJ377" s="3"/>
      <c r="BK377" s="3"/>
      <c r="BL377" s="3"/>
      <c r="BM377" s="3"/>
      <c r="BN377" s="3"/>
    </row>
    <row r="378" spans="1:66" ht="54" hidden="1">
      <c r="A378" s="124"/>
      <c r="B378" s="128"/>
      <c r="C378" s="128"/>
      <c r="D378" s="212" t="s">
        <v>915</v>
      </c>
      <c r="E378" s="111">
        <f t="shared" si="80"/>
        <v>0</v>
      </c>
      <c r="F378" s="111"/>
      <c r="G378" s="111"/>
      <c r="H378" s="111"/>
      <c r="I378" s="111"/>
      <c r="J378" s="111">
        <f t="shared" si="81"/>
        <v>0</v>
      </c>
      <c r="K378" s="111"/>
      <c r="L378" s="111"/>
      <c r="M378" s="111"/>
      <c r="N378" s="111"/>
      <c r="O378" s="111"/>
      <c r="P378" s="111">
        <f t="shared" si="79"/>
        <v>0</v>
      </c>
      <c r="Q378" s="670">
        <f t="shared" si="82"/>
        <v>0</v>
      </c>
      <c r="R378" s="3"/>
      <c r="S378" s="65"/>
      <c r="T378" s="65"/>
      <c r="U378" s="65"/>
      <c r="V378" s="65"/>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c r="BC378" s="3"/>
      <c r="BD378" s="3"/>
      <c r="BE378" s="3"/>
      <c r="BF378" s="3"/>
      <c r="BG378" s="3"/>
      <c r="BH378" s="3"/>
      <c r="BI378" s="3"/>
      <c r="BJ378" s="3"/>
      <c r="BK378" s="3"/>
      <c r="BL378" s="3"/>
      <c r="BM378" s="3"/>
      <c r="BN378" s="3"/>
    </row>
    <row r="379" spans="1:66" ht="28" hidden="1">
      <c r="A379" s="119">
        <v>2417150</v>
      </c>
      <c r="B379" s="123" t="s">
        <v>1168</v>
      </c>
      <c r="C379" s="123" t="s">
        <v>1167</v>
      </c>
      <c r="D379" s="218" t="s">
        <v>700</v>
      </c>
      <c r="E379" s="206">
        <f>+F379+I379</f>
        <v>0</v>
      </c>
      <c r="F379" s="206"/>
      <c r="G379" s="206"/>
      <c r="H379" s="206"/>
      <c r="I379" s="206"/>
      <c r="J379" s="106">
        <f>+L379+O379</f>
        <v>0</v>
      </c>
      <c r="K379" s="206"/>
      <c r="L379" s="206"/>
      <c r="M379" s="206"/>
      <c r="N379" s="206"/>
      <c r="O379" s="134"/>
      <c r="P379" s="104">
        <f>+E379+J379</f>
        <v>0</v>
      </c>
      <c r="Q379" s="670">
        <f t="shared" si="82"/>
        <v>0</v>
      </c>
      <c r="R379" s="3"/>
      <c r="S379" s="65"/>
      <c r="T379" s="65"/>
      <c r="U379" s="65"/>
      <c r="V379" s="65"/>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c r="BC379" s="3"/>
      <c r="BD379" s="3"/>
      <c r="BE379" s="3"/>
      <c r="BF379" s="3"/>
      <c r="BG379" s="3"/>
      <c r="BH379" s="3"/>
      <c r="BI379" s="3"/>
      <c r="BJ379" s="3"/>
      <c r="BK379" s="3"/>
      <c r="BL379" s="3"/>
      <c r="BM379" s="3"/>
      <c r="BN379" s="3"/>
    </row>
    <row r="380" spans="1:66" ht="31" hidden="1">
      <c r="A380" s="119">
        <v>2417300</v>
      </c>
      <c r="B380" s="119" t="s">
        <v>408</v>
      </c>
      <c r="C380" s="119" t="s">
        <v>532</v>
      </c>
      <c r="D380" s="228" t="s">
        <v>409</v>
      </c>
      <c r="E380" s="111">
        <f t="shared" si="80"/>
        <v>0</v>
      </c>
      <c r="F380" s="111"/>
      <c r="G380" s="111"/>
      <c r="H380" s="111"/>
      <c r="I380" s="111"/>
      <c r="J380" s="133">
        <f t="shared" si="81"/>
        <v>0</v>
      </c>
      <c r="K380" s="111"/>
      <c r="L380" s="111"/>
      <c r="M380" s="111"/>
      <c r="N380" s="111"/>
      <c r="O380" s="111"/>
      <c r="P380" s="111">
        <f t="shared" si="79"/>
        <v>0</v>
      </c>
      <c r="Q380" s="670">
        <f t="shared" si="82"/>
        <v>0</v>
      </c>
      <c r="R380" s="3"/>
      <c r="S380" s="65"/>
      <c r="T380" s="65"/>
      <c r="U380" s="65"/>
      <c r="V380" s="65"/>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c r="BG380" s="3"/>
      <c r="BH380" s="3"/>
      <c r="BI380" s="3"/>
      <c r="BJ380" s="3"/>
      <c r="BK380" s="3"/>
      <c r="BL380" s="3"/>
      <c r="BM380" s="3"/>
      <c r="BN380" s="3"/>
    </row>
    <row r="381" spans="1:66" ht="42" hidden="1">
      <c r="A381" s="117">
        <v>2417380</v>
      </c>
      <c r="B381" s="117" t="s">
        <v>1150</v>
      </c>
      <c r="C381" s="117" t="s">
        <v>1149</v>
      </c>
      <c r="D381" s="214" t="s">
        <v>1151</v>
      </c>
      <c r="E381" s="133">
        <f t="shared" si="80"/>
        <v>0</v>
      </c>
      <c r="F381" s="133"/>
      <c r="G381" s="133"/>
      <c r="H381" s="133"/>
      <c r="I381" s="133"/>
      <c r="J381" s="133">
        <f t="shared" si="81"/>
        <v>0</v>
      </c>
      <c r="K381" s="133"/>
      <c r="L381" s="133"/>
      <c r="M381" s="133"/>
      <c r="N381" s="133"/>
      <c r="O381" s="133"/>
      <c r="P381" s="133">
        <f t="shared" si="79"/>
        <v>0</v>
      </c>
      <c r="Q381" s="670">
        <f t="shared" si="82"/>
        <v>0</v>
      </c>
      <c r="R381" s="3"/>
      <c r="S381" s="65"/>
      <c r="T381" s="65"/>
      <c r="U381" s="65"/>
      <c r="V381" s="65"/>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c r="BC381" s="3"/>
      <c r="BD381" s="3"/>
      <c r="BE381" s="3"/>
      <c r="BF381" s="3"/>
      <c r="BG381" s="3"/>
      <c r="BH381" s="3"/>
      <c r="BI381" s="3"/>
      <c r="BJ381" s="3"/>
      <c r="BK381" s="3"/>
      <c r="BL381" s="3"/>
      <c r="BM381" s="3"/>
      <c r="BN381" s="3"/>
    </row>
    <row r="382" spans="1:66" ht="28" hidden="1">
      <c r="A382" s="185">
        <v>2417670</v>
      </c>
      <c r="B382" s="197">
        <v>7670</v>
      </c>
      <c r="C382" s="185" t="s">
        <v>329</v>
      </c>
      <c r="D382" s="196" t="s">
        <v>1371</v>
      </c>
      <c r="E382" s="133">
        <f t="shared" si="80"/>
        <v>0</v>
      </c>
      <c r="F382" s="133"/>
      <c r="G382" s="133"/>
      <c r="H382" s="133"/>
      <c r="I382" s="133"/>
      <c r="J382" s="133">
        <f t="shared" si="81"/>
        <v>0</v>
      </c>
      <c r="K382" s="133"/>
      <c r="L382" s="133"/>
      <c r="M382" s="133"/>
      <c r="N382" s="133"/>
      <c r="O382" s="133">
        <f>3000-3000</f>
        <v>0</v>
      </c>
      <c r="P382" s="133">
        <f t="shared" si="79"/>
        <v>0</v>
      </c>
      <c r="Q382" s="670">
        <f t="shared" si="82"/>
        <v>0</v>
      </c>
      <c r="R382" s="3"/>
      <c r="S382" s="65"/>
      <c r="T382" s="65"/>
      <c r="U382" s="65"/>
      <c r="V382" s="65"/>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c r="BC382" s="3"/>
      <c r="BD382" s="3"/>
      <c r="BE382" s="3"/>
      <c r="BF382" s="3"/>
      <c r="BG382" s="3"/>
      <c r="BH382" s="3"/>
      <c r="BI382" s="3"/>
      <c r="BJ382" s="3"/>
      <c r="BK382" s="3"/>
      <c r="BL382" s="3"/>
      <c r="BM382" s="3"/>
      <c r="BN382" s="3"/>
    </row>
    <row r="383" spans="1:66" ht="28" hidden="1">
      <c r="A383" s="185" t="s">
        <v>674</v>
      </c>
      <c r="B383" s="117" t="s">
        <v>672</v>
      </c>
      <c r="C383" s="117" t="s">
        <v>531</v>
      </c>
      <c r="D383" s="218" t="s">
        <v>1107</v>
      </c>
      <c r="E383" s="105">
        <f>+F383+I383</f>
        <v>0</v>
      </c>
      <c r="F383" s="105"/>
      <c r="G383" s="105"/>
      <c r="H383" s="105"/>
      <c r="I383" s="105"/>
      <c r="J383" s="244">
        <f>+L383+O383</f>
        <v>0</v>
      </c>
      <c r="K383" s="244">
        <f>1000-1000</f>
        <v>0</v>
      </c>
      <c r="L383" s="244"/>
      <c r="M383" s="244"/>
      <c r="N383" s="244"/>
      <c r="O383" s="244">
        <f>2000000-2000000</f>
        <v>0</v>
      </c>
      <c r="P383" s="244">
        <f>+E383+J383</f>
        <v>0</v>
      </c>
      <c r="Q383" s="672">
        <f t="shared" si="82"/>
        <v>0</v>
      </c>
      <c r="R383" s="3"/>
      <c r="S383" s="65"/>
      <c r="T383" s="65"/>
      <c r="U383" s="65"/>
      <c r="V383" s="65"/>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c r="BC383" s="3"/>
      <c r="BD383" s="3"/>
      <c r="BE383" s="3"/>
      <c r="BF383" s="3"/>
      <c r="BG383" s="3"/>
      <c r="BH383" s="3"/>
      <c r="BI383" s="3"/>
      <c r="BJ383" s="3"/>
      <c r="BK383" s="3"/>
      <c r="BL383" s="3"/>
      <c r="BM383" s="3"/>
      <c r="BN383" s="3"/>
    </row>
    <row r="384" spans="1:66" ht="28" hidden="1">
      <c r="A384" s="119">
        <v>2419800</v>
      </c>
      <c r="B384" s="117" t="s">
        <v>188</v>
      </c>
      <c r="C384" s="117" t="s">
        <v>1050</v>
      </c>
      <c r="D384" s="230" t="s">
        <v>403</v>
      </c>
      <c r="E384" s="105">
        <f t="shared" si="80"/>
        <v>0</v>
      </c>
      <c r="F384" s="105"/>
      <c r="G384" s="105"/>
      <c r="H384" s="105"/>
      <c r="I384" s="105"/>
      <c r="J384" s="105">
        <f t="shared" si="81"/>
        <v>0</v>
      </c>
      <c r="K384" s="105"/>
      <c r="L384" s="105"/>
      <c r="M384" s="105"/>
      <c r="N384" s="105"/>
      <c r="O384" s="105"/>
      <c r="P384" s="105">
        <f t="shared" si="79"/>
        <v>0</v>
      </c>
      <c r="Q384" s="670">
        <f t="shared" si="82"/>
        <v>0</v>
      </c>
      <c r="R384" s="3"/>
      <c r="S384" s="65"/>
      <c r="T384" s="65"/>
      <c r="U384" s="65"/>
      <c r="V384" s="65"/>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c r="BC384" s="3"/>
      <c r="BD384" s="3"/>
      <c r="BE384" s="3"/>
      <c r="BF384" s="3"/>
      <c r="BG384" s="3"/>
      <c r="BH384" s="3"/>
      <c r="BI384" s="3"/>
      <c r="BJ384" s="3"/>
      <c r="BK384" s="3"/>
      <c r="BL384" s="3"/>
      <c r="BM384" s="3"/>
      <c r="BN384" s="3"/>
    </row>
    <row r="385" spans="1:66" ht="64.5" hidden="1" customHeight="1">
      <c r="A385" s="245" t="s">
        <v>1023</v>
      </c>
      <c r="B385" s="245" t="s">
        <v>247</v>
      </c>
      <c r="C385" s="245"/>
      <c r="D385" s="288" t="s">
        <v>1445</v>
      </c>
      <c r="E385" s="180">
        <f>+E386+E387+E388</f>
        <v>0</v>
      </c>
      <c r="F385" s="180">
        <f t="shared" ref="F385:P385" si="83">+F386+F387+F388</f>
        <v>0</v>
      </c>
      <c r="G385" s="180">
        <f t="shared" si="83"/>
        <v>0</v>
      </c>
      <c r="H385" s="180">
        <f t="shared" si="83"/>
        <v>0</v>
      </c>
      <c r="I385" s="180">
        <f t="shared" si="83"/>
        <v>0</v>
      </c>
      <c r="J385" s="180">
        <f t="shared" si="83"/>
        <v>0</v>
      </c>
      <c r="K385" s="180">
        <f t="shared" si="83"/>
        <v>0</v>
      </c>
      <c r="L385" s="180">
        <f t="shared" si="83"/>
        <v>0</v>
      </c>
      <c r="M385" s="180">
        <f t="shared" si="83"/>
        <v>0</v>
      </c>
      <c r="N385" s="180">
        <f t="shared" si="83"/>
        <v>0</v>
      </c>
      <c r="O385" s="180">
        <f t="shared" si="83"/>
        <v>0</v>
      </c>
      <c r="P385" s="180">
        <f t="shared" si="83"/>
        <v>0</v>
      </c>
      <c r="Q385" s="672">
        <f t="shared" si="82"/>
        <v>0</v>
      </c>
      <c r="R385" s="298"/>
      <c r="S385" s="298"/>
      <c r="T385" s="300"/>
      <c r="U385" s="65"/>
      <c r="V385" s="65"/>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c r="BC385" s="3"/>
      <c r="BD385" s="3"/>
      <c r="BE385" s="3"/>
      <c r="BF385" s="3"/>
      <c r="BG385" s="3"/>
      <c r="BH385" s="3"/>
      <c r="BI385" s="3"/>
      <c r="BJ385" s="3"/>
      <c r="BK385" s="3"/>
      <c r="BL385" s="3"/>
      <c r="BM385" s="3"/>
      <c r="BN385" s="3"/>
    </row>
    <row r="386" spans="1:66" ht="64.5" hidden="1" customHeight="1">
      <c r="A386" s="129" t="s">
        <v>870</v>
      </c>
      <c r="B386" s="129" t="s">
        <v>871</v>
      </c>
      <c r="C386" s="129" t="s">
        <v>872</v>
      </c>
      <c r="D386" s="215" t="s">
        <v>873</v>
      </c>
      <c r="E386" s="181">
        <f>+F386+I386</f>
        <v>0</v>
      </c>
      <c r="F386" s="181"/>
      <c r="G386" s="181"/>
      <c r="H386" s="181"/>
      <c r="I386" s="181"/>
      <c r="J386" s="181">
        <f>+L386+O386</f>
        <v>0</v>
      </c>
      <c r="K386" s="181"/>
      <c r="L386" s="181"/>
      <c r="M386" s="181"/>
      <c r="N386" s="181"/>
      <c r="O386" s="181"/>
      <c r="P386" s="181">
        <f>+E386+J386</f>
        <v>0</v>
      </c>
      <c r="Q386" s="672">
        <f t="shared" si="82"/>
        <v>0</v>
      </c>
      <c r="R386" s="296"/>
      <c r="S386" s="298"/>
      <c r="T386" s="300"/>
      <c r="U386" s="65"/>
      <c r="V386" s="65"/>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c r="BC386" s="3"/>
      <c r="BD386" s="3"/>
      <c r="BE386" s="3"/>
      <c r="BF386" s="3"/>
      <c r="BG386" s="3"/>
      <c r="BH386" s="3"/>
      <c r="BI386" s="3"/>
      <c r="BJ386" s="3"/>
      <c r="BK386" s="3"/>
      <c r="BL386" s="3"/>
      <c r="BM386" s="3"/>
      <c r="BN386" s="3"/>
    </row>
    <row r="387" spans="1:66" ht="51.75" hidden="1" customHeight="1">
      <c r="A387" s="123">
        <v>2519770</v>
      </c>
      <c r="B387" s="123" t="s">
        <v>672</v>
      </c>
      <c r="C387" s="123" t="s">
        <v>531</v>
      </c>
      <c r="D387" s="210" t="s">
        <v>1107</v>
      </c>
      <c r="E387" s="104">
        <f>+F387+I387</f>
        <v>0</v>
      </c>
      <c r="F387" s="104"/>
      <c r="G387" s="104"/>
      <c r="H387" s="104"/>
      <c r="I387" s="104">
        <f>650000-650000</f>
        <v>0</v>
      </c>
      <c r="J387" s="104">
        <f>+L387+O387</f>
        <v>0</v>
      </c>
      <c r="K387" s="104"/>
      <c r="L387" s="104"/>
      <c r="M387" s="104"/>
      <c r="N387" s="104"/>
      <c r="O387" s="104"/>
      <c r="P387" s="104">
        <f>+E387+J387</f>
        <v>0</v>
      </c>
      <c r="Q387" s="670">
        <f t="shared" ref="Q387:Q460" si="84">+P387</f>
        <v>0</v>
      </c>
      <c r="R387" s="3"/>
      <c r="S387" s="65"/>
      <c r="T387" s="65"/>
      <c r="U387" s="65"/>
      <c r="V387" s="65"/>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c r="BC387" s="3"/>
      <c r="BD387" s="3"/>
      <c r="BE387" s="3"/>
      <c r="BF387" s="3"/>
      <c r="BG387" s="3"/>
      <c r="BH387" s="3"/>
      <c r="BI387" s="3"/>
      <c r="BJ387" s="3"/>
      <c r="BK387" s="3"/>
      <c r="BL387" s="3"/>
      <c r="BM387" s="3"/>
      <c r="BN387" s="3"/>
    </row>
    <row r="388" spans="1:66" ht="60.75" hidden="1" customHeight="1">
      <c r="A388" s="119" t="s">
        <v>129</v>
      </c>
      <c r="B388" s="117" t="s">
        <v>188</v>
      </c>
      <c r="C388" s="117" t="s">
        <v>1050</v>
      </c>
      <c r="D388" s="230" t="s">
        <v>954</v>
      </c>
      <c r="E388" s="104">
        <f>+F388+I388</f>
        <v>0</v>
      </c>
      <c r="F388" s="104"/>
      <c r="G388" s="104"/>
      <c r="H388" s="104"/>
      <c r="I388" s="104">
        <f>650000-650000</f>
        <v>0</v>
      </c>
      <c r="J388" s="104">
        <f>+L388+O388</f>
        <v>0</v>
      </c>
      <c r="K388" s="104"/>
      <c r="L388" s="104"/>
      <c r="M388" s="104"/>
      <c r="N388" s="104"/>
      <c r="O388" s="104"/>
      <c r="P388" s="104">
        <f>+E388+J388</f>
        <v>0</v>
      </c>
      <c r="Q388" s="670">
        <f t="shared" si="84"/>
        <v>0</v>
      </c>
      <c r="R388" s="3"/>
      <c r="S388" s="65"/>
      <c r="T388" s="65"/>
      <c r="U388" s="65"/>
      <c r="V388" s="65"/>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c r="BC388" s="3"/>
      <c r="BD388" s="3"/>
      <c r="BE388" s="3"/>
      <c r="BF388" s="3"/>
      <c r="BG388" s="3"/>
      <c r="BH388" s="3"/>
      <c r="BI388" s="3"/>
      <c r="BJ388" s="3"/>
      <c r="BK388" s="3"/>
      <c r="BL388" s="3"/>
      <c r="BM388" s="3"/>
      <c r="BN388" s="3"/>
    </row>
    <row r="389" spans="1:66" ht="15.5" hidden="1">
      <c r="A389" s="124"/>
      <c r="B389" s="124"/>
      <c r="C389" s="124"/>
      <c r="D389" s="216"/>
      <c r="E389" s="133">
        <f>+F389+I389</f>
        <v>0</v>
      </c>
      <c r="F389" s="133"/>
      <c r="G389" s="133"/>
      <c r="H389" s="133"/>
      <c r="I389" s="133"/>
      <c r="J389" s="133"/>
      <c r="K389" s="133"/>
      <c r="L389" s="133"/>
      <c r="M389" s="133"/>
      <c r="N389" s="133"/>
      <c r="O389" s="133"/>
      <c r="P389" s="133">
        <f>+E389+J389</f>
        <v>0</v>
      </c>
      <c r="Q389" s="670">
        <f t="shared" si="84"/>
        <v>0</v>
      </c>
      <c r="R389" s="3"/>
      <c r="S389" s="65"/>
      <c r="T389" s="65"/>
      <c r="U389" s="65"/>
      <c r="V389" s="65"/>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c r="BC389" s="3"/>
      <c r="BD389" s="3"/>
      <c r="BE389" s="3"/>
      <c r="BF389" s="3"/>
      <c r="BG389" s="3"/>
      <c r="BH389" s="3"/>
      <c r="BI389" s="3"/>
      <c r="BJ389" s="3"/>
      <c r="BK389" s="3"/>
      <c r="BL389" s="3"/>
      <c r="BM389" s="3"/>
      <c r="BN389" s="3"/>
    </row>
    <row r="390" spans="1:66" ht="46" hidden="1">
      <c r="A390" s="124"/>
      <c r="B390" s="124"/>
      <c r="C390" s="124"/>
      <c r="D390" s="211" t="s">
        <v>520</v>
      </c>
      <c r="E390" s="133">
        <f>+F390+I390</f>
        <v>0</v>
      </c>
      <c r="F390" s="133"/>
      <c r="G390" s="133"/>
      <c r="H390" s="133"/>
      <c r="I390" s="133"/>
      <c r="J390" s="133">
        <f>+L390+O390</f>
        <v>0</v>
      </c>
      <c r="K390" s="133"/>
      <c r="L390" s="133"/>
      <c r="M390" s="133"/>
      <c r="N390" s="133"/>
      <c r="O390" s="133"/>
      <c r="P390" s="133">
        <f>+E390+J390</f>
        <v>0</v>
      </c>
      <c r="Q390" s="670">
        <f t="shared" si="84"/>
        <v>0</v>
      </c>
      <c r="R390" s="3"/>
      <c r="S390" s="65"/>
      <c r="T390" s="65"/>
      <c r="U390" s="65"/>
      <c r="V390" s="65"/>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c r="BC390" s="3"/>
      <c r="BD390" s="3"/>
      <c r="BE390" s="3"/>
      <c r="BF390" s="3"/>
      <c r="BG390" s="3"/>
      <c r="BH390" s="3"/>
      <c r="BI390" s="3"/>
      <c r="BJ390" s="3"/>
      <c r="BK390" s="3"/>
      <c r="BL390" s="3"/>
      <c r="BM390" s="3"/>
      <c r="BN390" s="3"/>
    </row>
    <row r="391" spans="1:66" ht="39" hidden="1" customHeight="1">
      <c r="A391" s="245" t="s">
        <v>1024</v>
      </c>
      <c r="B391" s="245" t="s">
        <v>760</v>
      </c>
      <c r="C391" s="245"/>
      <c r="D391" s="270" t="s">
        <v>696</v>
      </c>
      <c r="E391" s="180">
        <f t="shared" ref="E391:P391" si="85">+E393+E396+E395+E394+E392</f>
        <v>0</v>
      </c>
      <c r="F391" s="180">
        <f t="shared" si="85"/>
        <v>0</v>
      </c>
      <c r="G391" s="180">
        <f t="shared" si="85"/>
        <v>0</v>
      </c>
      <c r="H391" s="180">
        <f t="shared" si="85"/>
        <v>0</v>
      </c>
      <c r="I391" s="180">
        <f t="shared" si="85"/>
        <v>0</v>
      </c>
      <c r="J391" s="180">
        <f t="shared" si="85"/>
        <v>0</v>
      </c>
      <c r="K391" s="180">
        <f t="shared" si="85"/>
        <v>0</v>
      </c>
      <c r="L391" s="180">
        <f t="shared" si="85"/>
        <v>0</v>
      </c>
      <c r="M391" s="180">
        <f t="shared" si="85"/>
        <v>0</v>
      </c>
      <c r="N391" s="180">
        <f t="shared" si="85"/>
        <v>0</v>
      </c>
      <c r="O391" s="180">
        <f t="shared" si="85"/>
        <v>0</v>
      </c>
      <c r="P391" s="180">
        <f t="shared" si="85"/>
        <v>0</v>
      </c>
      <c r="Q391" s="672">
        <f t="shared" si="84"/>
        <v>0</v>
      </c>
      <c r="R391" s="260"/>
      <c r="S391" s="298"/>
      <c r="T391" s="300"/>
      <c r="U391" s="65"/>
      <c r="V391" s="65"/>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c r="BC391" s="3"/>
      <c r="BD391" s="3"/>
      <c r="BE391" s="3"/>
      <c r="BF391" s="3"/>
      <c r="BG391" s="3"/>
      <c r="BH391" s="3"/>
      <c r="BI391" s="3"/>
      <c r="BJ391" s="3"/>
      <c r="BK391" s="3"/>
      <c r="BL391" s="3"/>
      <c r="BM391" s="3"/>
      <c r="BN391" s="3"/>
    </row>
    <row r="392" spans="1:66" ht="99" hidden="1" customHeight="1">
      <c r="A392" s="129" t="s">
        <v>826</v>
      </c>
      <c r="B392" s="129" t="s">
        <v>444</v>
      </c>
      <c r="C392" s="129" t="s">
        <v>605</v>
      </c>
      <c r="D392" s="272" t="s">
        <v>827</v>
      </c>
      <c r="E392" s="181">
        <f>+F392+I392</f>
        <v>0</v>
      </c>
      <c r="F392" s="181"/>
      <c r="G392" s="181"/>
      <c r="H392" s="181"/>
      <c r="I392" s="181"/>
      <c r="J392" s="181">
        <f>+L392+O392</f>
        <v>0</v>
      </c>
      <c r="K392" s="181"/>
      <c r="L392" s="181"/>
      <c r="M392" s="181"/>
      <c r="N392" s="181"/>
      <c r="O392" s="181"/>
      <c r="P392" s="181">
        <f>+E392+J392</f>
        <v>0</v>
      </c>
      <c r="Q392" s="670">
        <f t="shared" si="84"/>
        <v>0</v>
      </c>
      <c r="R392" s="260"/>
      <c r="S392" s="65"/>
      <c r="T392" s="300"/>
      <c r="U392" s="65"/>
      <c r="V392" s="65"/>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c r="BC392" s="3"/>
      <c r="BD392" s="3"/>
      <c r="BE392" s="3"/>
      <c r="BF392" s="3"/>
      <c r="BG392" s="3"/>
      <c r="BH392" s="3"/>
      <c r="BI392" s="3"/>
      <c r="BJ392" s="3"/>
      <c r="BK392" s="3"/>
      <c r="BL392" s="3"/>
      <c r="BM392" s="3"/>
      <c r="BN392" s="3"/>
    </row>
    <row r="393" spans="1:66" ht="39" hidden="1" customHeight="1">
      <c r="A393" s="119" t="s">
        <v>874</v>
      </c>
      <c r="B393" s="119" t="s">
        <v>875</v>
      </c>
      <c r="C393" s="119" t="s">
        <v>872</v>
      </c>
      <c r="D393" s="99" t="s">
        <v>508</v>
      </c>
      <c r="E393" s="244">
        <f>+F393+I393</f>
        <v>0</v>
      </c>
      <c r="F393" s="244"/>
      <c r="G393" s="244"/>
      <c r="H393" s="244"/>
      <c r="I393" s="244"/>
      <c r="J393" s="181">
        <f>+L393+O393</f>
        <v>0</v>
      </c>
      <c r="K393" s="244"/>
      <c r="L393" s="244"/>
      <c r="M393" s="244"/>
      <c r="N393" s="244"/>
      <c r="O393" s="244"/>
      <c r="P393" s="181">
        <f t="shared" ref="P393:P402" si="86">+E393+J393</f>
        <v>0</v>
      </c>
      <c r="Q393" s="672">
        <f t="shared" si="84"/>
        <v>0</v>
      </c>
      <c r="R393" s="3"/>
      <c r="S393" s="65"/>
      <c r="T393" s="65"/>
      <c r="U393" s="65"/>
      <c r="V393" s="65"/>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c r="BC393" s="3"/>
      <c r="BD393" s="3"/>
      <c r="BE393" s="3"/>
      <c r="BF393" s="3"/>
      <c r="BG393" s="3"/>
      <c r="BH393" s="3"/>
      <c r="BI393" s="3"/>
      <c r="BJ393" s="3"/>
      <c r="BK393" s="3"/>
      <c r="BL393" s="3"/>
      <c r="BM393" s="3"/>
      <c r="BN393" s="3"/>
    </row>
    <row r="394" spans="1:66" ht="68.25" hidden="1" customHeight="1">
      <c r="A394" s="119" t="s">
        <v>951</v>
      </c>
      <c r="B394" s="119" t="s">
        <v>69</v>
      </c>
      <c r="C394" s="119" t="s">
        <v>1379</v>
      </c>
      <c r="D394" s="99" t="s">
        <v>942</v>
      </c>
      <c r="E394" s="244">
        <f>+F394+I394</f>
        <v>0</v>
      </c>
      <c r="F394" s="244"/>
      <c r="G394" s="244"/>
      <c r="H394" s="244"/>
      <c r="I394" s="244"/>
      <c r="J394" s="181">
        <f>+L394+O394</f>
        <v>0</v>
      </c>
      <c r="K394" s="244"/>
      <c r="L394" s="244"/>
      <c r="M394" s="244"/>
      <c r="N394" s="244"/>
      <c r="O394" s="244"/>
      <c r="P394" s="181">
        <f>+E394+J394</f>
        <v>0</v>
      </c>
      <c r="Q394" s="670">
        <f t="shared" si="84"/>
        <v>0</v>
      </c>
      <c r="R394" s="3"/>
      <c r="S394" s="65"/>
      <c r="T394" s="65"/>
      <c r="U394" s="65"/>
      <c r="V394" s="65"/>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c r="BC394" s="3"/>
      <c r="BD394" s="3"/>
      <c r="BE394" s="3"/>
      <c r="BF394" s="3"/>
      <c r="BG394" s="3"/>
      <c r="BH394" s="3"/>
      <c r="BI394" s="3"/>
      <c r="BJ394" s="3"/>
      <c r="BK394" s="3"/>
      <c r="BL394" s="3"/>
      <c r="BM394" s="3"/>
      <c r="BN394" s="3"/>
    </row>
    <row r="395" spans="1:66" ht="39" hidden="1" customHeight="1">
      <c r="A395" s="123" t="s">
        <v>39</v>
      </c>
      <c r="B395" s="123" t="s">
        <v>672</v>
      </c>
      <c r="C395" s="123" t="s">
        <v>531</v>
      </c>
      <c r="D395" s="210" t="s">
        <v>1107</v>
      </c>
      <c r="E395" s="104">
        <f>+F395+I395</f>
        <v>0</v>
      </c>
      <c r="F395" s="104"/>
      <c r="G395" s="104"/>
      <c r="H395" s="104"/>
      <c r="I395" s="104">
        <f>650000-650000</f>
        <v>0</v>
      </c>
      <c r="J395" s="104">
        <f>+L395+O395</f>
        <v>0</v>
      </c>
      <c r="K395" s="104"/>
      <c r="L395" s="104"/>
      <c r="M395" s="104"/>
      <c r="N395" s="104"/>
      <c r="O395" s="104"/>
      <c r="P395" s="104">
        <f>+E395+J395</f>
        <v>0</v>
      </c>
      <c r="Q395" s="670">
        <f t="shared" si="84"/>
        <v>0</v>
      </c>
      <c r="R395" s="3"/>
      <c r="S395" s="65"/>
      <c r="T395" s="65"/>
      <c r="U395" s="65"/>
      <c r="V395" s="65"/>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c r="BC395" s="3"/>
      <c r="BD395" s="3"/>
      <c r="BE395" s="3"/>
      <c r="BF395" s="3"/>
      <c r="BG395" s="3"/>
      <c r="BH395" s="3"/>
      <c r="BI395" s="3"/>
      <c r="BJ395" s="3"/>
      <c r="BK395" s="3"/>
      <c r="BL395" s="3"/>
      <c r="BM395" s="3"/>
      <c r="BN395" s="3"/>
    </row>
    <row r="396" spans="1:66" ht="39.65" hidden="1" customHeight="1">
      <c r="A396" s="323" t="s">
        <v>876</v>
      </c>
      <c r="B396" s="331" t="s">
        <v>1132</v>
      </c>
      <c r="C396" s="331" t="s">
        <v>790</v>
      </c>
      <c r="D396" s="327" t="s">
        <v>478</v>
      </c>
      <c r="E396" s="328">
        <f>+F396+I396</f>
        <v>0</v>
      </c>
      <c r="F396" s="328"/>
      <c r="G396" s="328"/>
      <c r="H396" s="328"/>
      <c r="I396" s="328"/>
      <c r="J396" s="329">
        <f>+L396+O396</f>
        <v>0</v>
      </c>
      <c r="K396" s="328"/>
      <c r="L396" s="328"/>
      <c r="M396" s="328"/>
      <c r="N396" s="328"/>
      <c r="O396" s="328"/>
      <c r="P396" s="329">
        <f t="shared" si="86"/>
        <v>0</v>
      </c>
      <c r="Q396" s="670">
        <f t="shared" si="84"/>
        <v>0</v>
      </c>
      <c r="R396" s="3"/>
      <c r="S396" s="65"/>
      <c r="T396" s="65"/>
      <c r="U396" s="65"/>
      <c r="V396" s="65"/>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c r="AW396" s="3"/>
      <c r="AX396" s="3"/>
      <c r="AY396" s="3"/>
      <c r="AZ396" s="3"/>
      <c r="BA396" s="3"/>
      <c r="BB396" s="3"/>
      <c r="BC396" s="3"/>
      <c r="BD396" s="3"/>
      <c r="BE396" s="3"/>
      <c r="BF396" s="3"/>
      <c r="BG396" s="3"/>
      <c r="BH396" s="3"/>
      <c r="BI396" s="3"/>
      <c r="BJ396" s="3"/>
      <c r="BK396" s="3"/>
      <c r="BL396" s="3"/>
      <c r="BM396" s="3"/>
      <c r="BN396" s="3"/>
    </row>
    <row r="397" spans="1:66" ht="38.5" hidden="1" customHeight="1">
      <c r="A397" s="245" t="s">
        <v>158</v>
      </c>
      <c r="B397" s="245" t="s">
        <v>159</v>
      </c>
      <c r="C397" s="245"/>
      <c r="D397" s="270" t="s">
        <v>1372</v>
      </c>
      <c r="E397" s="180">
        <f>+E404+E408+E424+E405+E413+E411+E412+E414+E415+E406+E420+E398+E418+E399+E402+E400+E419+E401+E416+E417+E403</f>
        <v>0</v>
      </c>
      <c r="F397" s="180">
        <f t="shared" ref="F397:O397" si="87">+F404+F408+F424+F405+F413+F411+F412+F414+F415+F406+F420+F398+F418+F399+F402+F400+F419+F401+F416+F417+F403</f>
        <v>0</v>
      </c>
      <c r="G397" s="180">
        <f t="shared" si="87"/>
        <v>0</v>
      </c>
      <c r="H397" s="180">
        <f t="shared" si="87"/>
        <v>0</v>
      </c>
      <c r="I397" s="180">
        <f t="shared" si="87"/>
        <v>0</v>
      </c>
      <c r="J397" s="180">
        <f t="shared" si="87"/>
        <v>0</v>
      </c>
      <c r="K397" s="180">
        <f t="shared" si="87"/>
        <v>0</v>
      </c>
      <c r="L397" s="180">
        <f t="shared" si="87"/>
        <v>0</v>
      </c>
      <c r="M397" s="180">
        <f t="shared" si="87"/>
        <v>0</v>
      </c>
      <c r="N397" s="180">
        <f t="shared" si="87"/>
        <v>0</v>
      </c>
      <c r="O397" s="180">
        <f t="shared" si="87"/>
        <v>0</v>
      </c>
      <c r="P397" s="180">
        <f t="shared" si="86"/>
        <v>0</v>
      </c>
      <c r="Q397" s="672">
        <f t="shared" si="84"/>
        <v>0</v>
      </c>
      <c r="R397" s="673"/>
      <c r="S397" s="673"/>
      <c r="T397" s="674"/>
      <c r="U397" s="675"/>
      <c r="V397" s="675"/>
      <c r="W397" s="306"/>
      <c r="X397" s="306"/>
      <c r="Y397" s="306"/>
      <c r="Z397" s="306"/>
      <c r="AA397" s="306"/>
      <c r="AB397" s="306"/>
      <c r="AC397" s="306"/>
      <c r="AD397" s="306"/>
      <c r="AE397" s="306"/>
      <c r="AF397" s="306"/>
      <c r="AG397" s="306"/>
      <c r="AH397" s="306"/>
      <c r="AI397" s="306"/>
      <c r="AJ397" s="306"/>
      <c r="AK397" s="306"/>
      <c r="AL397" s="306"/>
      <c r="AM397" s="306"/>
      <c r="AN397" s="306"/>
      <c r="AO397" s="3"/>
      <c r="AP397" s="3"/>
      <c r="AQ397" s="3"/>
      <c r="AR397" s="3"/>
      <c r="AS397" s="3"/>
      <c r="AT397" s="3"/>
      <c r="AU397" s="3"/>
      <c r="AV397" s="3"/>
      <c r="AW397" s="3"/>
      <c r="AX397" s="3"/>
      <c r="AY397" s="3"/>
      <c r="AZ397" s="3"/>
      <c r="BA397" s="3"/>
      <c r="BB397" s="3"/>
      <c r="BC397" s="3"/>
      <c r="BD397" s="3"/>
      <c r="BE397" s="3"/>
      <c r="BF397" s="3"/>
      <c r="BG397" s="3"/>
      <c r="BH397" s="3"/>
      <c r="BI397" s="3"/>
      <c r="BJ397" s="3"/>
      <c r="BK397" s="3"/>
      <c r="BL397" s="3"/>
      <c r="BM397" s="3"/>
      <c r="BN397" s="3"/>
    </row>
    <row r="398" spans="1:66" ht="31" hidden="1">
      <c r="A398" s="129" t="s">
        <v>1423</v>
      </c>
      <c r="B398" s="129" t="s">
        <v>408</v>
      </c>
      <c r="C398" s="129" t="s">
        <v>532</v>
      </c>
      <c r="D398" s="210" t="s">
        <v>409</v>
      </c>
      <c r="E398" s="103"/>
      <c r="F398" s="103"/>
      <c r="G398" s="103"/>
      <c r="H398" s="103"/>
      <c r="I398" s="103"/>
      <c r="J398" s="104">
        <f t="shared" ref="J398:J406" si="88">+L398+O398</f>
        <v>0</v>
      </c>
      <c r="K398" s="104"/>
      <c r="L398" s="103"/>
      <c r="M398" s="103"/>
      <c r="N398" s="103"/>
      <c r="O398" s="104"/>
      <c r="P398" s="104">
        <f t="shared" si="86"/>
        <v>0</v>
      </c>
      <c r="Q398" s="670">
        <f t="shared" si="84"/>
        <v>0</v>
      </c>
      <c r="R398" s="3"/>
      <c r="S398" s="65"/>
      <c r="T398" s="65"/>
      <c r="U398" s="65"/>
      <c r="V398" s="65"/>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c r="AW398" s="3"/>
      <c r="AX398" s="3"/>
      <c r="AY398" s="3"/>
      <c r="AZ398" s="3"/>
      <c r="BA398" s="3"/>
      <c r="BB398" s="3"/>
      <c r="BC398" s="3"/>
      <c r="BD398" s="3"/>
      <c r="BE398" s="3"/>
      <c r="BF398" s="3"/>
      <c r="BG398" s="3"/>
      <c r="BH398" s="3"/>
      <c r="BI398" s="3"/>
      <c r="BJ398" s="3"/>
      <c r="BK398" s="3"/>
      <c r="BL398" s="3"/>
      <c r="BM398" s="3"/>
      <c r="BN398" s="3"/>
    </row>
    <row r="399" spans="1:66" ht="31" hidden="1">
      <c r="A399" s="182">
        <v>2717110</v>
      </c>
      <c r="B399" s="182" t="s">
        <v>701</v>
      </c>
      <c r="C399" s="246" t="s">
        <v>535</v>
      </c>
      <c r="D399" s="1" t="s">
        <v>1146</v>
      </c>
      <c r="E399" s="104">
        <f>+F399+I399</f>
        <v>0</v>
      </c>
      <c r="F399" s="104">
        <f>500000-500000</f>
        <v>0</v>
      </c>
      <c r="G399" s="104"/>
      <c r="H399" s="104"/>
      <c r="I399" s="104"/>
      <c r="J399" s="104">
        <f t="shared" si="88"/>
        <v>0</v>
      </c>
      <c r="K399" s="104"/>
      <c r="L399" s="104"/>
      <c r="M399" s="104"/>
      <c r="N399" s="104"/>
      <c r="O399" s="104"/>
      <c r="P399" s="104">
        <f t="shared" si="86"/>
        <v>0</v>
      </c>
      <c r="Q399" s="670">
        <f t="shared" si="84"/>
        <v>0</v>
      </c>
      <c r="R399" s="3"/>
      <c r="S399" s="65"/>
      <c r="T399" s="65"/>
      <c r="U399" s="65"/>
      <c r="V399" s="65"/>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c r="BC399" s="3"/>
      <c r="BD399" s="3"/>
      <c r="BE399" s="3"/>
      <c r="BF399" s="3"/>
      <c r="BG399" s="3"/>
      <c r="BH399" s="3"/>
      <c r="BI399" s="3"/>
      <c r="BJ399" s="3"/>
      <c r="BK399" s="3"/>
      <c r="BL399" s="3"/>
      <c r="BM399" s="3"/>
      <c r="BN399" s="3"/>
    </row>
    <row r="400" spans="1:66" ht="64.5" hidden="1" customHeight="1">
      <c r="A400" s="182" t="s">
        <v>856</v>
      </c>
      <c r="B400" s="182" t="s">
        <v>1168</v>
      </c>
      <c r="C400" s="246" t="s">
        <v>1167</v>
      </c>
      <c r="D400" s="1" t="s">
        <v>700</v>
      </c>
      <c r="E400" s="181">
        <f>+F400+I400</f>
        <v>0</v>
      </c>
      <c r="F400" s="181"/>
      <c r="G400" s="181"/>
      <c r="H400" s="181"/>
      <c r="I400" s="181"/>
      <c r="J400" s="181">
        <f t="shared" si="88"/>
        <v>0</v>
      </c>
      <c r="K400" s="181"/>
      <c r="L400" s="181"/>
      <c r="M400" s="181"/>
      <c r="N400" s="181"/>
      <c r="O400" s="181"/>
      <c r="P400" s="181">
        <f t="shared" si="86"/>
        <v>0</v>
      </c>
      <c r="Q400" s="670">
        <f t="shared" si="84"/>
        <v>0</v>
      </c>
      <c r="R400" s="296"/>
      <c r="S400" s="298"/>
      <c r="T400" s="300"/>
      <c r="U400" s="65"/>
      <c r="V400" s="65"/>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c r="AW400" s="3"/>
      <c r="AX400" s="3"/>
      <c r="AY400" s="3"/>
      <c r="AZ400" s="3"/>
      <c r="BA400" s="3"/>
      <c r="BB400" s="3"/>
      <c r="BC400" s="3"/>
      <c r="BD400" s="3"/>
      <c r="BE400" s="3"/>
      <c r="BF400" s="3"/>
      <c r="BG400" s="3"/>
      <c r="BH400" s="3"/>
      <c r="BI400" s="3"/>
      <c r="BJ400" s="3"/>
      <c r="BK400" s="3"/>
      <c r="BL400" s="3"/>
      <c r="BM400" s="3"/>
      <c r="BN400" s="3"/>
    </row>
    <row r="401" spans="1:66" ht="71.25" hidden="1" customHeight="1">
      <c r="A401" s="182" t="s">
        <v>1424</v>
      </c>
      <c r="B401" s="182" t="s">
        <v>670</v>
      </c>
      <c r="C401" s="246" t="s">
        <v>610</v>
      </c>
      <c r="D401" s="269" t="s">
        <v>1045</v>
      </c>
      <c r="E401" s="181"/>
      <c r="F401" s="181"/>
      <c r="G401" s="181"/>
      <c r="H401" s="181"/>
      <c r="I401" s="181"/>
      <c r="J401" s="181">
        <f>+L401+O401</f>
        <v>0</v>
      </c>
      <c r="K401" s="181"/>
      <c r="L401" s="181"/>
      <c r="M401" s="181"/>
      <c r="N401" s="181"/>
      <c r="O401" s="181"/>
      <c r="P401" s="181">
        <f>+E401+J401</f>
        <v>0</v>
      </c>
      <c r="Q401" s="670">
        <f t="shared" si="84"/>
        <v>0</v>
      </c>
      <c r="R401" s="296"/>
      <c r="S401" s="298"/>
      <c r="T401" s="300"/>
      <c r="U401" s="65"/>
      <c r="V401" s="65"/>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c r="BC401" s="3"/>
      <c r="BD401" s="3"/>
      <c r="BE401" s="3"/>
      <c r="BF401" s="3"/>
      <c r="BG401" s="3"/>
      <c r="BH401" s="3"/>
      <c r="BI401" s="3"/>
      <c r="BJ401" s="3"/>
      <c r="BK401" s="3"/>
      <c r="BL401" s="3"/>
      <c r="BM401" s="3"/>
      <c r="BN401" s="3"/>
    </row>
    <row r="402" spans="1:66" ht="48" hidden="1" customHeight="1">
      <c r="A402" s="182" t="s">
        <v>857</v>
      </c>
      <c r="B402" s="182" t="s">
        <v>858</v>
      </c>
      <c r="C402" s="246" t="s">
        <v>532</v>
      </c>
      <c r="D402" s="1" t="s">
        <v>837</v>
      </c>
      <c r="E402" s="104"/>
      <c r="F402" s="104"/>
      <c r="G402" s="104"/>
      <c r="H402" s="104"/>
      <c r="I402" s="104"/>
      <c r="J402" s="104">
        <f t="shared" si="88"/>
        <v>0</v>
      </c>
      <c r="K402" s="104"/>
      <c r="L402" s="104"/>
      <c r="M402" s="104"/>
      <c r="N402" s="104"/>
      <c r="O402" s="104"/>
      <c r="P402" s="104">
        <f t="shared" si="86"/>
        <v>0</v>
      </c>
      <c r="Q402" s="670">
        <f t="shared" si="84"/>
        <v>0</v>
      </c>
      <c r="R402" s="3"/>
      <c r="S402" s="65"/>
      <c r="T402" s="65"/>
      <c r="U402" s="65"/>
      <c r="V402" s="65"/>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c r="BC402" s="3"/>
      <c r="BD402" s="3"/>
      <c r="BE402" s="3"/>
      <c r="BF402" s="3"/>
      <c r="BG402" s="3"/>
      <c r="BH402" s="3"/>
      <c r="BI402" s="3"/>
      <c r="BJ402" s="3"/>
      <c r="BK402" s="3"/>
      <c r="BL402" s="3"/>
      <c r="BM402" s="3"/>
      <c r="BN402" s="3"/>
    </row>
    <row r="403" spans="1:66" ht="54.75" hidden="1" customHeight="1">
      <c r="A403" s="182" t="s">
        <v>1462</v>
      </c>
      <c r="B403" s="182" t="s">
        <v>471</v>
      </c>
      <c r="C403" s="117" t="s">
        <v>472</v>
      </c>
      <c r="D403" s="214" t="s">
        <v>338</v>
      </c>
      <c r="E403" s="181"/>
      <c r="F403" s="181"/>
      <c r="G403" s="181"/>
      <c r="H403" s="181"/>
      <c r="I403" s="181"/>
      <c r="J403" s="181">
        <f>+L403+O403</f>
        <v>0</v>
      </c>
      <c r="K403" s="181"/>
      <c r="L403" s="181"/>
      <c r="M403" s="181"/>
      <c r="N403" s="181"/>
      <c r="O403" s="181"/>
      <c r="P403" s="181">
        <f>+E403+J403</f>
        <v>0</v>
      </c>
      <c r="Q403" s="670">
        <f t="shared" si="84"/>
        <v>0</v>
      </c>
      <c r="R403" s="3"/>
      <c r="S403" s="65"/>
      <c r="T403" s="65"/>
      <c r="U403" s="65"/>
      <c r="V403" s="65"/>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c r="BC403" s="3"/>
      <c r="BD403" s="3"/>
      <c r="BE403" s="3"/>
      <c r="BF403" s="3"/>
      <c r="BG403" s="3"/>
      <c r="BH403" s="3"/>
      <c r="BI403" s="3"/>
      <c r="BJ403" s="3"/>
      <c r="BK403" s="3"/>
      <c r="BL403" s="3"/>
      <c r="BM403" s="3"/>
      <c r="BN403" s="3"/>
    </row>
    <row r="404" spans="1:66" ht="28" hidden="1">
      <c r="A404" s="123">
        <v>2717610</v>
      </c>
      <c r="B404" s="123" t="s">
        <v>547</v>
      </c>
      <c r="C404" s="123" t="s">
        <v>449</v>
      </c>
      <c r="D404" s="210" t="s">
        <v>833</v>
      </c>
      <c r="E404" s="104">
        <f t="shared" ref="E404:E425" si="89">+F404+I404</f>
        <v>0</v>
      </c>
      <c r="F404" s="104">
        <f>500000-500000</f>
        <v>0</v>
      </c>
      <c r="G404" s="104"/>
      <c r="H404" s="104"/>
      <c r="I404" s="104"/>
      <c r="J404" s="104">
        <f t="shared" si="88"/>
        <v>0</v>
      </c>
      <c r="K404" s="104"/>
      <c r="L404" s="104"/>
      <c r="M404" s="104"/>
      <c r="N404" s="104"/>
      <c r="O404" s="104"/>
      <c r="P404" s="104">
        <f t="shared" ref="P404:P410" si="90">+E404+J404</f>
        <v>0</v>
      </c>
      <c r="Q404" s="670">
        <f t="shared" si="84"/>
        <v>0</v>
      </c>
      <c r="R404" s="3"/>
      <c r="S404" s="65"/>
      <c r="T404" s="65"/>
      <c r="U404" s="65"/>
      <c r="V404" s="65"/>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c r="BC404" s="3"/>
      <c r="BD404" s="3"/>
      <c r="BE404" s="3"/>
      <c r="BF404" s="3"/>
      <c r="BG404" s="3"/>
      <c r="BH404" s="3"/>
      <c r="BI404" s="3"/>
      <c r="BJ404" s="3"/>
      <c r="BK404" s="3"/>
      <c r="BL404" s="3"/>
      <c r="BM404" s="3"/>
      <c r="BN404" s="3"/>
    </row>
    <row r="405" spans="1:66" ht="28" hidden="1">
      <c r="A405" s="123">
        <v>2717640</v>
      </c>
      <c r="B405" s="123" t="s">
        <v>479</v>
      </c>
      <c r="C405" s="123" t="s">
        <v>1156</v>
      </c>
      <c r="D405" s="197" t="s">
        <v>640</v>
      </c>
      <c r="E405" s="104">
        <f>+F405+I405</f>
        <v>0</v>
      </c>
      <c r="F405" s="104"/>
      <c r="G405" s="104"/>
      <c r="H405" s="104"/>
      <c r="I405" s="104"/>
      <c r="J405" s="104">
        <f t="shared" si="88"/>
        <v>0</v>
      </c>
      <c r="K405" s="104"/>
      <c r="L405" s="104"/>
      <c r="M405" s="104"/>
      <c r="N405" s="104"/>
      <c r="O405" s="104">
        <f>30000000-10000000-20000000</f>
        <v>0</v>
      </c>
      <c r="P405" s="104">
        <f>+E405+J405</f>
        <v>0</v>
      </c>
      <c r="Q405" s="670">
        <f t="shared" si="84"/>
        <v>0</v>
      </c>
      <c r="R405" s="3"/>
      <c r="S405" s="65"/>
      <c r="T405" s="65"/>
      <c r="U405" s="65"/>
      <c r="V405" s="65"/>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c r="AW405" s="3"/>
      <c r="AX405" s="3"/>
      <c r="AY405" s="3"/>
      <c r="AZ405" s="3"/>
      <c r="BA405" s="3"/>
      <c r="BB405" s="3"/>
      <c r="BC405" s="3"/>
      <c r="BD405" s="3"/>
      <c r="BE405" s="3"/>
      <c r="BF405" s="3"/>
      <c r="BG405" s="3"/>
      <c r="BH405" s="3"/>
      <c r="BI405" s="3"/>
      <c r="BJ405" s="3"/>
      <c r="BK405" s="3"/>
      <c r="BL405" s="3"/>
      <c r="BM405" s="3"/>
      <c r="BN405" s="3"/>
    </row>
    <row r="406" spans="1:66" ht="28" hidden="1">
      <c r="A406" s="119">
        <v>2717670</v>
      </c>
      <c r="B406" s="123" t="s">
        <v>330</v>
      </c>
      <c r="C406" s="123" t="s">
        <v>329</v>
      </c>
      <c r="D406" s="222" t="s">
        <v>1371</v>
      </c>
      <c r="E406" s="104">
        <f t="shared" si="89"/>
        <v>0</v>
      </c>
      <c r="F406" s="104"/>
      <c r="G406" s="104"/>
      <c r="H406" s="104"/>
      <c r="I406" s="104"/>
      <c r="J406" s="104">
        <f t="shared" si="88"/>
        <v>0</v>
      </c>
      <c r="K406" s="104"/>
      <c r="L406" s="104"/>
      <c r="M406" s="104"/>
      <c r="N406" s="104"/>
      <c r="O406" s="104"/>
      <c r="P406" s="104">
        <f t="shared" si="90"/>
        <v>0</v>
      </c>
      <c r="Q406" s="670">
        <f t="shared" si="84"/>
        <v>0</v>
      </c>
      <c r="R406" s="3"/>
      <c r="S406" s="65"/>
      <c r="T406" s="65"/>
      <c r="U406" s="65"/>
      <c r="V406" s="65"/>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c r="BC406" s="3"/>
      <c r="BD406" s="3"/>
      <c r="BE406" s="3"/>
      <c r="BF406" s="3"/>
      <c r="BG406" s="3"/>
      <c r="BH406" s="3"/>
      <c r="BI406" s="3"/>
      <c r="BJ406" s="3"/>
      <c r="BK406" s="3"/>
      <c r="BL406" s="3"/>
      <c r="BM406" s="3"/>
      <c r="BN406" s="3"/>
    </row>
    <row r="407" spans="1:66" ht="42" hidden="1">
      <c r="A407" s="124"/>
      <c r="B407" s="123"/>
      <c r="C407" s="123"/>
      <c r="D407" s="232" t="s">
        <v>2</v>
      </c>
      <c r="E407" s="104">
        <f t="shared" si="89"/>
        <v>0</v>
      </c>
      <c r="F407" s="104"/>
      <c r="G407" s="104"/>
      <c r="H407" s="104"/>
      <c r="I407" s="104"/>
      <c r="J407" s="104"/>
      <c r="K407" s="104"/>
      <c r="L407" s="104"/>
      <c r="M407" s="104"/>
      <c r="N407" s="104"/>
      <c r="O407" s="104"/>
      <c r="P407" s="104">
        <f t="shared" si="90"/>
        <v>0</v>
      </c>
      <c r="Q407" s="670">
        <f t="shared" si="84"/>
        <v>0</v>
      </c>
      <c r="R407" s="3"/>
      <c r="S407" s="65"/>
      <c r="T407" s="65"/>
      <c r="U407" s="65"/>
      <c r="V407" s="65"/>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c r="BC407" s="3"/>
      <c r="BD407" s="3"/>
      <c r="BE407" s="3"/>
      <c r="BF407" s="3"/>
      <c r="BG407" s="3"/>
      <c r="BH407" s="3"/>
      <c r="BI407" s="3"/>
      <c r="BJ407" s="3"/>
      <c r="BK407" s="3"/>
      <c r="BL407" s="3"/>
      <c r="BM407" s="3"/>
      <c r="BN407" s="3"/>
    </row>
    <row r="408" spans="1:66" ht="40.15" hidden="1" customHeight="1">
      <c r="A408" s="129" t="s">
        <v>540</v>
      </c>
      <c r="B408" s="129" t="s">
        <v>1163</v>
      </c>
      <c r="C408" s="129" t="s">
        <v>32</v>
      </c>
      <c r="D408" s="215" t="s">
        <v>544</v>
      </c>
      <c r="E408" s="181">
        <f t="shared" si="89"/>
        <v>0</v>
      </c>
      <c r="F408" s="181"/>
      <c r="G408" s="181"/>
      <c r="H408" s="181"/>
      <c r="I408" s="181"/>
      <c r="J408" s="181">
        <f>+L408+O408</f>
        <v>0</v>
      </c>
      <c r="K408" s="181"/>
      <c r="L408" s="181"/>
      <c r="M408" s="181"/>
      <c r="N408" s="181"/>
      <c r="O408" s="181"/>
      <c r="P408" s="181">
        <f t="shared" si="90"/>
        <v>0</v>
      </c>
      <c r="Q408" s="672">
        <f t="shared" si="84"/>
        <v>0</v>
      </c>
      <c r="R408" s="296"/>
      <c r="S408" s="298"/>
      <c r="T408" s="300"/>
      <c r="U408" s="65"/>
      <c r="V408" s="65"/>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c r="BC408" s="3"/>
      <c r="BD408" s="3"/>
      <c r="BE408" s="3"/>
      <c r="BF408" s="3"/>
      <c r="BG408" s="3"/>
      <c r="BH408" s="3"/>
      <c r="BI408" s="3"/>
      <c r="BJ408" s="3"/>
      <c r="BK408" s="3"/>
      <c r="BL408" s="3"/>
      <c r="BM408" s="3"/>
      <c r="BN408" s="3"/>
    </row>
    <row r="409" spans="1:66" ht="34.5" hidden="1">
      <c r="A409" s="124"/>
      <c r="B409" s="124"/>
      <c r="C409" s="124"/>
      <c r="D409" s="211" t="s">
        <v>762</v>
      </c>
      <c r="E409" s="133">
        <f t="shared" si="89"/>
        <v>0</v>
      </c>
      <c r="F409" s="133"/>
      <c r="G409" s="133"/>
      <c r="H409" s="133"/>
      <c r="I409" s="133"/>
      <c r="J409" s="133">
        <f>+L409+O409</f>
        <v>0</v>
      </c>
      <c r="K409" s="133"/>
      <c r="L409" s="133"/>
      <c r="M409" s="133"/>
      <c r="N409" s="133"/>
      <c r="O409" s="133"/>
      <c r="P409" s="111">
        <f t="shared" si="90"/>
        <v>0</v>
      </c>
      <c r="Q409" s="670">
        <f t="shared" si="84"/>
        <v>0</v>
      </c>
      <c r="R409" s="3"/>
      <c r="S409" s="65"/>
      <c r="T409" s="65"/>
      <c r="U409" s="65"/>
      <c r="V409" s="65"/>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c r="BC409" s="3"/>
      <c r="BD409" s="3"/>
      <c r="BE409" s="3"/>
      <c r="BF409" s="3"/>
      <c r="BG409" s="3"/>
      <c r="BH409" s="3"/>
      <c r="BI409" s="3"/>
      <c r="BJ409" s="3"/>
      <c r="BK409" s="3"/>
      <c r="BL409" s="3"/>
      <c r="BM409" s="3"/>
      <c r="BN409" s="3"/>
    </row>
    <row r="410" spans="1:66" ht="23" hidden="1">
      <c r="A410" s="124"/>
      <c r="B410" s="124"/>
      <c r="C410" s="124"/>
      <c r="D410" s="211" t="s">
        <v>683</v>
      </c>
      <c r="E410" s="133">
        <f t="shared" si="89"/>
        <v>0</v>
      </c>
      <c r="F410" s="133"/>
      <c r="G410" s="133"/>
      <c r="H410" s="133"/>
      <c r="I410" s="133"/>
      <c r="J410" s="133">
        <f>+L410+O410</f>
        <v>0</v>
      </c>
      <c r="K410" s="133"/>
      <c r="L410" s="133"/>
      <c r="M410" s="133"/>
      <c r="N410" s="133"/>
      <c r="O410" s="133"/>
      <c r="P410" s="133">
        <f t="shared" si="90"/>
        <v>0</v>
      </c>
      <c r="Q410" s="670">
        <f t="shared" si="84"/>
        <v>0</v>
      </c>
      <c r="R410" s="3"/>
      <c r="S410" s="65"/>
      <c r="T410" s="65"/>
      <c r="U410" s="65"/>
      <c r="V410" s="65"/>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c r="BC410" s="3"/>
      <c r="BD410" s="3"/>
      <c r="BE410" s="3"/>
      <c r="BF410" s="3"/>
      <c r="BG410" s="3"/>
      <c r="BH410" s="3"/>
      <c r="BI410" s="3"/>
      <c r="BJ410" s="3"/>
      <c r="BK410" s="3"/>
      <c r="BL410" s="3"/>
      <c r="BM410" s="3"/>
      <c r="BN410" s="3"/>
    </row>
    <row r="411" spans="1:66" ht="28" hidden="1">
      <c r="A411" s="123">
        <v>2718312</v>
      </c>
      <c r="B411" s="123" t="s">
        <v>1152</v>
      </c>
      <c r="C411" s="123" t="s">
        <v>537</v>
      </c>
      <c r="D411" s="178" t="s">
        <v>1437</v>
      </c>
      <c r="E411" s="104">
        <f t="shared" si="89"/>
        <v>0</v>
      </c>
      <c r="F411" s="104"/>
      <c r="G411" s="104"/>
      <c r="H411" s="104"/>
      <c r="I411" s="104"/>
      <c r="J411" s="104">
        <f t="shared" ref="J411:J420" si="91">+L411+O411</f>
        <v>0</v>
      </c>
      <c r="K411" s="104"/>
      <c r="L411" s="104"/>
      <c r="M411" s="104"/>
      <c r="N411" s="104"/>
      <c r="O411" s="104"/>
      <c r="P411" s="104">
        <f t="shared" ref="P411:P420" si="92">+E411+J411</f>
        <v>0</v>
      </c>
      <c r="Q411" s="670">
        <f t="shared" si="84"/>
        <v>0</v>
      </c>
      <c r="R411" s="3"/>
      <c r="S411" s="65"/>
      <c r="T411" s="65"/>
      <c r="U411" s="65"/>
      <c r="V411" s="65"/>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c r="BC411" s="3"/>
      <c r="BD411" s="3"/>
      <c r="BE411" s="3"/>
      <c r="BF411" s="3"/>
      <c r="BG411" s="3"/>
      <c r="BH411" s="3"/>
      <c r="BI411" s="3"/>
      <c r="BJ411" s="3"/>
      <c r="BK411" s="3"/>
      <c r="BL411" s="3"/>
      <c r="BM411" s="3"/>
      <c r="BN411" s="3"/>
    </row>
    <row r="412" spans="1:66" ht="28" hidden="1">
      <c r="A412" s="119">
        <v>2718313</v>
      </c>
      <c r="B412" s="117" t="s">
        <v>546</v>
      </c>
      <c r="C412" s="117" t="s">
        <v>682</v>
      </c>
      <c r="D412" s="233" t="s">
        <v>1137</v>
      </c>
      <c r="E412" s="111">
        <f t="shared" si="89"/>
        <v>0</v>
      </c>
      <c r="F412" s="111"/>
      <c r="G412" s="111"/>
      <c r="H412" s="111"/>
      <c r="I412" s="111"/>
      <c r="J412" s="112">
        <f t="shared" si="91"/>
        <v>0</v>
      </c>
      <c r="K412" s="112"/>
      <c r="L412" s="112"/>
      <c r="M412" s="112"/>
      <c r="N412" s="112"/>
      <c r="O412" s="104"/>
      <c r="P412" s="112">
        <f t="shared" si="92"/>
        <v>0</v>
      </c>
      <c r="Q412" s="670">
        <f t="shared" si="84"/>
        <v>0</v>
      </c>
      <c r="R412" s="3"/>
      <c r="S412" s="65"/>
      <c r="T412" s="65"/>
      <c r="U412" s="65"/>
      <c r="V412" s="65"/>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3"/>
      <c r="AW412" s="3"/>
      <c r="AX412" s="3"/>
      <c r="AY412" s="3"/>
      <c r="AZ412" s="3"/>
      <c r="BA412" s="3"/>
      <c r="BB412" s="3"/>
      <c r="BC412" s="3"/>
      <c r="BD412" s="3"/>
      <c r="BE412" s="3"/>
      <c r="BF412" s="3"/>
      <c r="BG412" s="3"/>
      <c r="BH412" s="3"/>
      <c r="BI412" s="3"/>
      <c r="BJ412" s="3"/>
      <c r="BK412" s="3"/>
      <c r="BL412" s="3"/>
      <c r="BM412" s="3"/>
      <c r="BN412" s="3"/>
    </row>
    <row r="413" spans="1:66" ht="28" hidden="1">
      <c r="A413" s="123">
        <v>2718320</v>
      </c>
      <c r="B413" s="123" t="s">
        <v>1130</v>
      </c>
      <c r="C413" s="123" t="s">
        <v>536</v>
      </c>
      <c r="D413" s="196" t="s">
        <v>1467</v>
      </c>
      <c r="E413" s="104">
        <f>+F413+I413</f>
        <v>0</v>
      </c>
      <c r="F413" s="104"/>
      <c r="G413" s="104"/>
      <c r="H413" s="104"/>
      <c r="I413" s="104"/>
      <c r="J413" s="104">
        <f>+L413+O413</f>
        <v>0</v>
      </c>
      <c r="K413" s="104"/>
      <c r="L413" s="104"/>
      <c r="M413" s="104"/>
      <c r="N413" s="104"/>
      <c r="O413" s="104"/>
      <c r="P413" s="104">
        <f>+E413+J413</f>
        <v>0</v>
      </c>
      <c r="Q413" s="670">
        <f t="shared" si="84"/>
        <v>0</v>
      </c>
      <c r="R413" s="3"/>
      <c r="S413" s="65"/>
      <c r="T413" s="65"/>
      <c r="U413" s="65"/>
      <c r="V413" s="65"/>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c r="AW413" s="3"/>
      <c r="AX413" s="3"/>
      <c r="AY413" s="3"/>
      <c r="AZ413" s="3"/>
      <c r="BA413" s="3"/>
      <c r="BB413" s="3"/>
      <c r="BC413" s="3"/>
      <c r="BD413" s="3"/>
      <c r="BE413" s="3"/>
      <c r="BF413" s="3"/>
      <c r="BG413" s="3"/>
      <c r="BH413" s="3"/>
      <c r="BI413" s="3"/>
      <c r="BJ413" s="3"/>
      <c r="BK413" s="3"/>
      <c r="BL413" s="3"/>
      <c r="BM413" s="3"/>
      <c r="BN413" s="3"/>
    </row>
    <row r="414" spans="1:66" ht="28" hidden="1">
      <c r="A414" s="117">
        <v>2718330</v>
      </c>
      <c r="B414" s="117" t="s">
        <v>1131</v>
      </c>
      <c r="C414" s="117" t="s">
        <v>854</v>
      </c>
      <c r="D414" s="234" t="s">
        <v>399</v>
      </c>
      <c r="E414" s="111">
        <f t="shared" si="89"/>
        <v>0</v>
      </c>
      <c r="F414" s="111"/>
      <c r="G414" s="111"/>
      <c r="H414" s="111"/>
      <c r="I414" s="111"/>
      <c r="J414" s="111">
        <f t="shared" si="91"/>
        <v>0</v>
      </c>
      <c r="K414" s="111"/>
      <c r="L414" s="111"/>
      <c r="M414" s="111"/>
      <c r="N414" s="111"/>
      <c r="O414" s="104"/>
      <c r="P414" s="111">
        <f t="shared" si="92"/>
        <v>0</v>
      </c>
      <c r="Q414" s="670">
        <f t="shared" si="84"/>
        <v>0</v>
      </c>
      <c r="R414" s="3"/>
      <c r="S414" s="65"/>
      <c r="T414" s="65"/>
      <c r="U414" s="65"/>
      <c r="V414" s="65"/>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c r="AW414" s="3"/>
      <c r="AX414" s="3"/>
      <c r="AY414" s="3"/>
      <c r="AZ414" s="3"/>
      <c r="BA414" s="3"/>
      <c r="BB414" s="3"/>
      <c r="BC414" s="3"/>
      <c r="BD414" s="3"/>
      <c r="BE414" s="3"/>
      <c r="BF414" s="3"/>
      <c r="BG414" s="3"/>
      <c r="BH414" s="3"/>
      <c r="BI414" s="3"/>
      <c r="BJ414" s="3"/>
      <c r="BK414" s="3"/>
      <c r="BL414" s="3"/>
      <c r="BM414" s="3"/>
      <c r="BN414" s="3"/>
    </row>
    <row r="415" spans="1:66" ht="28" hidden="1">
      <c r="A415" s="119">
        <v>2718340</v>
      </c>
      <c r="B415" s="117" t="s">
        <v>1132</v>
      </c>
      <c r="C415" s="117" t="s">
        <v>400</v>
      </c>
      <c r="D415" s="234" t="s">
        <v>478</v>
      </c>
      <c r="E415" s="105">
        <f t="shared" si="89"/>
        <v>0</v>
      </c>
      <c r="F415" s="105"/>
      <c r="G415" s="105"/>
      <c r="H415" s="105"/>
      <c r="I415" s="105"/>
      <c r="J415" s="105">
        <f t="shared" si="91"/>
        <v>0</v>
      </c>
      <c r="K415" s="105"/>
      <c r="L415" s="105"/>
      <c r="M415" s="105"/>
      <c r="N415" s="105"/>
      <c r="O415" s="104"/>
      <c r="P415" s="105">
        <f t="shared" si="92"/>
        <v>0</v>
      </c>
      <c r="Q415" s="670">
        <f t="shared" si="84"/>
        <v>0</v>
      </c>
      <c r="R415" s="3"/>
      <c r="S415" s="65"/>
      <c r="T415" s="65"/>
      <c r="U415" s="65"/>
      <c r="V415" s="65"/>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c r="AW415" s="3"/>
      <c r="AX415" s="3"/>
      <c r="AY415" s="3"/>
      <c r="AZ415" s="3"/>
      <c r="BA415" s="3"/>
      <c r="BB415" s="3"/>
      <c r="BC415" s="3"/>
      <c r="BD415" s="3"/>
      <c r="BE415" s="3"/>
      <c r="BF415" s="3"/>
      <c r="BG415" s="3"/>
      <c r="BH415" s="3"/>
      <c r="BI415" s="3"/>
      <c r="BJ415" s="3"/>
      <c r="BK415" s="3"/>
      <c r="BL415" s="3"/>
      <c r="BM415" s="3"/>
      <c r="BN415" s="3"/>
    </row>
    <row r="416" spans="1:66" ht="86.25" hidden="1" customHeight="1">
      <c r="A416" s="123" t="s">
        <v>1380</v>
      </c>
      <c r="B416" s="123" t="s">
        <v>1381</v>
      </c>
      <c r="C416" s="123" t="s">
        <v>1379</v>
      </c>
      <c r="D416" s="178" t="s">
        <v>169</v>
      </c>
      <c r="E416" s="104">
        <f>+F416+I416</f>
        <v>0</v>
      </c>
      <c r="F416" s="105"/>
      <c r="G416" s="105"/>
      <c r="H416" s="105"/>
      <c r="I416" s="105"/>
      <c r="J416" s="104">
        <f>+L416+O416</f>
        <v>0</v>
      </c>
      <c r="K416" s="105"/>
      <c r="L416" s="105"/>
      <c r="M416" s="105"/>
      <c r="N416" s="105"/>
      <c r="O416" s="104"/>
      <c r="P416" s="104">
        <f>+E416+J416</f>
        <v>0</v>
      </c>
      <c r="Q416" s="670">
        <f t="shared" si="84"/>
        <v>0</v>
      </c>
      <c r="R416" s="3"/>
      <c r="S416" s="65"/>
      <c r="T416" s="65"/>
      <c r="U416" s="65"/>
      <c r="V416" s="65"/>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3"/>
      <c r="AW416" s="3"/>
      <c r="AX416" s="3"/>
      <c r="AY416" s="3"/>
      <c r="AZ416" s="3"/>
      <c r="BA416" s="3"/>
      <c r="BB416" s="3"/>
      <c r="BC416" s="3"/>
      <c r="BD416" s="3"/>
      <c r="BE416" s="3"/>
      <c r="BF416" s="3"/>
      <c r="BG416" s="3"/>
      <c r="BH416" s="3"/>
      <c r="BI416" s="3"/>
      <c r="BJ416" s="3"/>
      <c r="BK416" s="3"/>
      <c r="BL416" s="3"/>
      <c r="BM416" s="3"/>
      <c r="BN416" s="3"/>
    </row>
    <row r="417" spans="1:66" ht="120" hidden="1" customHeight="1">
      <c r="A417" s="123" t="s">
        <v>265</v>
      </c>
      <c r="B417" s="123" t="s">
        <v>266</v>
      </c>
      <c r="C417" s="123" t="s">
        <v>1379</v>
      </c>
      <c r="D417" s="178" t="s">
        <v>921</v>
      </c>
      <c r="E417" s="104">
        <f>+F417+I417</f>
        <v>0</v>
      </c>
      <c r="F417" s="105"/>
      <c r="G417" s="105"/>
      <c r="H417" s="105"/>
      <c r="I417" s="105"/>
      <c r="J417" s="104">
        <f>+L417+O417</f>
        <v>0</v>
      </c>
      <c r="K417" s="105">
        <f>5436245-5436245</f>
        <v>0</v>
      </c>
      <c r="L417" s="105"/>
      <c r="M417" s="105"/>
      <c r="N417" s="105"/>
      <c r="O417" s="104">
        <f>5436245-5436245</f>
        <v>0</v>
      </c>
      <c r="P417" s="104">
        <f>+E417+J417</f>
        <v>0</v>
      </c>
      <c r="Q417" s="670">
        <f t="shared" si="84"/>
        <v>0</v>
      </c>
      <c r="R417" s="3"/>
      <c r="S417" s="65"/>
      <c r="T417" s="65"/>
      <c r="U417" s="65"/>
      <c r="V417" s="65"/>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3"/>
      <c r="AW417" s="3"/>
      <c r="AX417" s="3"/>
      <c r="AY417" s="3"/>
      <c r="AZ417" s="3"/>
      <c r="BA417" s="3"/>
      <c r="BB417" s="3"/>
      <c r="BC417" s="3"/>
      <c r="BD417" s="3"/>
      <c r="BE417" s="3"/>
      <c r="BF417" s="3"/>
      <c r="BG417" s="3"/>
      <c r="BH417" s="3"/>
      <c r="BI417" s="3"/>
      <c r="BJ417" s="3"/>
      <c r="BK417" s="3"/>
      <c r="BL417" s="3"/>
      <c r="BM417" s="3"/>
      <c r="BN417" s="3"/>
    </row>
    <row r="418" spans="1:66" ht="48.65" hidden="1" customHeight="1">
      <c r="A418" s="129">
        <v>2719720</v>
      </c>
      <c r="B418" s="129" t="s">
        <v>384</v>
      </c>
      <c r="C418" s="129" t="s">
        <v>493</v>
      </c>
      <c r="D418" s="198" t="s">
        <v>1440</v>
      </c>
      <c r="E418" s="181">
        <f t="shared" si="89"/>
        <v>0</v>
      </c>
      <c r="F418" s="181"/>
      <c r="G418" s="181"/>
      <c r="H418" s="181"/>
      <c r="I418" s="181"/>
      <c r="J418" s="181">
        <f t="shared" si="91"/>
        <v>0</v>
      </c>
      <c r="K418" s="181"/>
      <c r="L418" s="181"/>
      <c r="M418" s="181"/>
      <c r="N418" s="181"/>
      <c r="O418" s="181"/>
      <c r="P418" s="181">
        <f t="shared" si="92"/>
        <v>0</v>
      </c>
      <c r="Q418" s="672">
        <f t="shared" si="84"/>
        <v>0</v>
      </c>
      <c r="R418" s="306"/>
      <c r="S418" s="675"/>
      <c r="T418" s="675"/>
      <c r="U418" s="675"/>
      <c r="V418" s="675"/>
      <c r="W418" s="306"/>
      <c r="X418" s="306"/>
      <c r="Y418" s="306"/>
      <c r="Z418" s="306"/>
      <c r="AA418" s="306"/>
      <c r="AB418" s="306"/>
      <c r="AC418" s="306"/>
      <c r="AD418" s="306"/>
      <c r="AE418" s="306"/>
      <c r="AF418" s="306"/>
      <c r="AG418" s="306"/>
      <c r="AH418" s="306"/>
      <c r="AI418" s="306"/>
      <c r="AJ418" s="306"/>
      <c r="AK418" s="306"/>
      <c r="AL418" s="306"/>
      <c r="AM418" s="306"/>
      <c r="AN418" s="306"/>
      <c r="AO418" s="3"/>
      <c r="AP418" s="3"/>
      <c r="AQ418" s="3"/>
      <c r="AR418" s="3"/>
      <c r="AS418" s="3"/>
      <c r="AT418" s="3"/>
      <c r="AU418" s="3"/>
      <c r="AV418" s="3"/>
      <c r="AW418" s="3"/>
      <c r="AX418" s="3"/>
      <c r="AY418" s="3"/>
      <c r="AZ418" s="3"/>
      <c r="BA418" s="3"/>
      <c r="BB418" s="3"/>
      <c r="BC418" s="3"/>
      <c r="BD418" s="3"/>
      <c r="BE418" s="3"/>
      <c r="BF418" s="3"/>
      <c r="BG418" s="3"/>
      <c r="BH418" s="3"/>
      <c r="BI418" s="3"/>
      <c r="BJ418" s="3"/>
      <c r="BK418" s="3"/>
      <c r="BL418" s="3"/>
      <c r="BM418" s="3"/>
      <c r="BN418" s="3"/>
    </row>
    <row r="419" spans="1:66" ht="48" hidden="1" customHeight="1">
      <c r="A419" s="123" t="s">
        <v>196</v>
      </c>
      <c r="B419" s="123" t="s">
        <v>197</v>
      </c>
      <c r="C419" s="123" t="s">
        <v>261</v>
      </c>
      <c r="D419" s="178" t="s">
        <v>198</v>
      </c>
      <c r="E419" s="104">
        <f>+F419+I419</f>
        <v>0</v>
      </c>
      <c r="F419" s="105"/>
      <c r="G419" s="105"/>
      <c r="H419" s="105"/>
      <c r="I419" s="105"/>
      <c r="J419" s="104">
        <f>+L419+O419</f>
        <v>0</v>
      </c>
      <c r="K419" s="105"/>
      <c r="L419" s="105"/>
      <c r="M419" s="105"/>
      <c r="N419" s="105"/>
      <c r="O419" s="104">
        <f>434500+693829+6000000+1400000+782878+8531600-200000-17642807</f>
        <v>0</v>
      </c>
      <c r="P419" s="104">
        <f>+E419+J419</f>
        <v>0</v>
      </c>
      <c r="Q419" s="670">
        <f t="shared" si="84"/>
        <v>0</v>
      </c>
      <c r="R419" s="3"/>
      <c r="S419" s="65"/>
      <c r="T419" s="65"/>
      <c r="U419" s="65"/>
      <c r="V419" s="65"/>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c r="AU419" s="3"/>
      <c r="AV419" s="3"/>
      <c r="AW419" s="3"/>
      <c r="AX419" s="3"/>
      <c r="AY419" s="3"/>
      <c r="AZ419" s="3"/>
      <c r="BA419" s="3"/>
      <c r="BB419" s="3"/>
      <c r="BC419" s="3"/>
      <c r="BD419" s="3"/>
      <c r="BE419" s="3"/>
      <c r="BF419" s="3"/>
      <c r="BG419" s="3"/>
      <c r="BH419" s="3"/>
      <c r="BI419" s="3"/>
      <c r="BJ419" s="3"/>
      <c r="BK419" s="3"/>
      <c r="BL419" s="3"/>
      <c r="BM419" s="3"/>
      <c r="BN419" s="3"/>
    </row>
    <row r="420" spans="1:66" ht="36" hidden="1" customHeight="1">
      <c r="A420" s="129">
        <v>2719770</v>
      </c>
      <c r="B420" s="129" t="s">
        <v>672</v>
      </c>
      <c r="C420" s="129" t="s">
        <v>531</v>
      </c>
      <c r="D420" s="198" t="s">
        <v>1107</v>
      </c>
      <c r="E420" s="181">
        <f t="shared" si="89"/>
        <v>0</v>
      </c>
      <c r="F420" s="181"/>
      <c r="G420" s="181"/>
      <c r="H420" s="181"/>
      <c r="I420" s="181"/>
      <c r="J420" s="181">
        <f t="shared" si="91"/>
        <v>0</v>
      </c>
      <c r="K420" s="181"/>
      <c r="L420" s="181"/>
      <c r="M420" s="181"/>
      <c r="N420" s="181"/>
      <c r="O420" s="181"/>
      <c r="P420" s="181">
        <f t="shared" si="92"/>
        <v>0</v>
      </c>
      <c r="Q420" s="672">
        <f t="shared" si="84"/>
        <v>0</v>
      </c>
      <c r="R420" s="306"/>
      <c r="S420" s="675"/>
      <c r="T420" s="675"/>
      <c r="U420" s="675"/>
      <c r="V420" s="675"/>
      <c r="W420" s="306"/>
      <c r="X420" s="306"/>
      <c r="Y420" s="306"/>
      <c r="Z420" s="306"/>
      <c r="AA420" s="306"/>
      <c r="AB420" s="306"/>
      <c r="AC420" s="306"/>
      <c r="AD420" s="306"/>
      <c r="AE420" s="306"/>
      <c r="AF420" s="306"/>
      <c r="AG420" s="306"/>
      <c r="AH420" s="306"/>
      <c r="AI420" s="306"/>
      <c r="AJ420" s="306"/>
      <c r="AK420" s="306"/>
      <c r="AL420" s="306"/>
      <c r="AM420" s="306"/>
      <c r="AN420" s="306"/>
      <c r="AO420" s="3"/>
      <c r="AP420" s="3"/>
      <c r="AQ420" s="3"/>
      <c r="AR420" s="3"/>
      <c r="AS420" s="3"/>
      <c r="AT420" s="3"/>
      <c r="AU420" s="3"/>
      <c r="AV420" s="3"/>
      <c r="AW420" s="3"/>
      <c r="AX420" s="3"/>
      <c r="AY420" s="3"/>
      <c r="AZ420" s="3"/>
      <c r="BA420" s="3"/>
      <c r="BB420" s="3"/>
      <c r="BC420" s="3"/>
      <c r="BD420" s="3"/>
      <c r="BE420" s="3"/>
      <c r="BF420" s="3"/>
      <c r="BG420" s="3"/>
      <c r="BH420" s="3"/>
      <c r="BI420" s="3"/>
      <c r="BJ420" s="3"/>
      <c r="BK420" s="3"/>
      <c r="BL420" s="3"/>
      <c r="BM420" s="3"/>
      <c r="BN420" s="3"/>
    </row>
    <row r="421" spans="1:66" ht="14" hidden="1">
      <c r="A421" s="123"/>
      <c r="B421" s="123"/>
      <c r="C421" s="123"/>
      <c r="D421" s="178" t="s">
        <v>354</v>
      </c>
      <c r="E421" s="104">
        <f t="shared" si="89"/>
        <v>0</v>
      </c>
      <c r="F421" s="104"/>
      <c r="G421" s="104"/>
      <c r="H421" s="104"/>
      <c r="I421" s="104"/>
      <c r="J421" s="104"/>
      <c r="K421" s="104"/>
      <c r="L421" s="104"/>
      <c r="M421" s="104"/>
      <c r="N421" s="104"/>
      <c r="O421" s="104"/>
      <c r="P421" s="104"/>
      <c r="Q421" s="670">
        <f t="shared" si="84"/>
        <v>0</v>
      </c>
      <c r="R421" s="3"/>
      <c r="S421" s="65"/>
      <c r="T421" s="65"/>
      <c r="U421" s="65"/>
      <c r="V421" s="65"/>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c r="AU421" s="3"/>
      <c r="AV421" s="3"/>
      <c r="AW421" s="3"/>
      <c r="AX421" s="3"/>
      <c r="AY421" s="3"/>
      <c r="AZ421" s="3"/>
      <c r="BA421" s="3"/>
      <c r="BB421" s="3"/>
      <c r="BC421" s="3"/>
      <c r="BD421" s="3"/>
      <c r="BE421" s="3"/>
      <c r="BF421" s="3"/>
      <c r="BG421" s="3"/>
      <c r="BH421" s="3"/>
      <c r="BI421" s="3"/>
      <c r="BJ421" s="3"/>
      <c r="BK421" s="3"/>
      <c r="BL421" s="3"/>
      <c r="BM421" s="3"/>
      <c r="BN421" s="3"/>
    </row>
    <row r="422" spans="1:66" ht="56" hidden="1">
      <c r="A422" s="123"/>
      <c r="B422" s="123"/>
      <c r="C422" s="123"/>
      <c r="D422" s="234" t="s">
        <v>753</v>
      </c>
      <c r="E422" s="104">
        <f t="shared" si="89"/>
        <v>0</v>
      </c>
      <c r="F422" s="104"/>
      <c r="G422" s="104"/>
      <c r="H422" s="104"/>
      <c r="I422" s="104"/>
      <c r="J422" s="104">
        <f>+L422+O422</f>
        <v>0</v>
      </c>
      <c r="K422" s="104"/>
      <c r="L422" s="104"/>
      <c r="M422" s="104"/>
      <c r="N422" s="104"/>
      <c r="O422" s="104"/>
      <c r="P422" s="104">
        <f t="shared" ref="P422:P429" si="93">+E422+J422</f>
        <v>0</v>
      </c>
      <c r="Q422" s="670">
        <f t="shared" si="84"/>
        <v>0</v>
      </c>
      <c r="R422" s="3"/>
      <c r="S422" s="65"/>
      <c r="T422" s="65"/>
      <c r="U422" s="65"/>
      <c r="V422" s="65"/>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c r="AU422" s="3"/>
      <c r="AV422" s="3"/>
      <c r="AW422" s="3"/>
      <c r="AX422" s="3"/>
      <c r="AY422" s="3"/>
      <c r="AZ422" s="3"/>
      <c r="BA422" s="3"/>
      <c r="BB422" s="3"/>
      <c r="BC422" s="3"/>
      <c r="BD422" s="3"/>
      <c r="BE422" s="3"/>
      <c r="BF422" s="3"/>
      <c r="BG422" s="3"/>
      <c r="BH422" s="3"/>
      <c r="BI422" s="3"/>
      <c r="BJ422" s="3"/>
      <c r="BK422" s="3"/>
      <c r="BL422" s="3"/>
      <c r="BM422" s="3"/>
      <c r="BN422" s="3"/>
    </row>
    <row r="423" spans="1:66" ht="42" hidden="1">
      <c r="A423" s="123"/>
      <c r="B423" s="123"/>
      <c r="C423" s="123"/>
      <c r="D423" s="213" t="s">
        <v>101</v>
      </c>
      <c r="E423" s="104">
        <f t="shared" si="89"/>
        <v>0</v>
      </c>
      <c r="F423" s="104"/>
      <c r="G423" s="104"/>
      <c r="H423" s="104"/>
      <c r="I423" s="104"/>
      <c r="J423" s="104">
        <f>+L423+O423</f>
        <v>0</v>
      </c>
      <c r="K423" s="104"/>
      <c r="L423" s="104"/>
      <c r="M423" s="104"/>
      <c r="N423" s="104"/>
      <c r="O423" s="104"/>
      <c r="P423" s="104">
        <f t="shared" si="93"/>
        <v>0</v>
      </c>
      <c r="Q423" s="670">
        <f t="shared" si="84"/>
        <v>0</v>
      </c>
      <c r="R423" s="3"/>
      <c r="S423" s="65"/>
      <c r="T423" s="65"/>
      <c r="U423" s="65"/>
      <c r="V423" s="65"/>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c r="AU423" s="3"/>
      <c r="AV423" s="3"/>
      <c r="AW423" s="3"/>
      <c r="AX423" s="3"/>
      <c r="AY423" s="3"/>
      <c r="AZ423" s="3"/>
      <c r="BA423" s="3"/>
      <c r="BB423" s="3"/>
      <c r="BC423" s="3"/>
      <c r="BD423" s="3"/>
      <c r="BE423" s="3"/>
      <c r="BF423" s="3"/>
      <c r="BG423" s="3"/>
      <c r="BH423" s="3"/>
      <c r="BI423" s="3"/>
      <c r="BJ423" s="3"/>
      <c r="BK423" s="3"/>
      <c r="BL423" s="3"/>
      <c r="BM423" s="3"/>
      <c r="BN423" s="3"/>
    </row>
    <row r="424" spans="1:66" ht="28" hidden="1">
      <c r="A424" s="119">
        <v>2719800</v>
      </c>
      <c r="B424" s="117" t="s">
        <v>188</v>
      </c>
      <c r="C424" s="117" t="s">
        <v>1050</v>
      </c>
      <c r="D424" s="235" t="s">
        <v>403</v>
      </c>
      <c r="E424" s="105">
        <f t="shared" si="89"/>
        <v>0</v>
      </c>
      <c r="F424" s="105"/>
      <c r="G424" s="105"/>
      <c r="H424" s="105"/>
      <c r="I424" s="105"/>
      <c r="J424" s="105">
        <f>+L424+O424</f>
        <v>0</v>
      </c>
      <c r="K424" s="105"/>
      <c r="L424" s="105"/>
      <c r="M424" s="105"/>
      <c r="N424" s="105"/>
      <c r="O424" s="105"/>
      <c r="P424" s="105">
        <f t="shared" si="93"/>
        <v>0</v>
      </c>
      <c r="Q424" s="670">
        <f t="shared" si="84"/>
        <v>0</v>
      </c>
      <c r="R424" s="3"/>
      <c r="S424" s="65"/>
      <c r="T424" s="65"/>
      <c r="U424" s="65"/>
      <c r="V424" s="65"/>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c r="AU424" s="3"/>
      <c r="AV424" s="3"/>
      <c r="AW424" s="3"/>
      <c r="AX424" s="3"/>
      <c r="AY424" s="3"/>
      <c r="AZ424" s="3"/>
      <c r="BA424" s="3"/>
      <c r="BB424" s="3"/>
      <c r="BC424" s="3"/>
      <c r="BD424" s="3"/>
      <c r="BE424" s="3"/>
      <c r="BF424" s="3"/>
      <c r="BG424" s="3"/>
      <c r="BH424" s="3"/>
      <c r="BI424" s="3"/>
      <c r="BJ424" s="3"/>
      <c r="BK424" s="3"/>
      <c r="BL424" s="3"/>
      <c r="BM424" s="3"/>
      <c r="BN424" s="3"/>
    </row>
    <row r="425" spans="1:66" ht="28" hidden="1">
      <c r="A425" s="119"/>
      <c r="B425" s="124"/>
      <c r="C425" s="124"/>
      <c r="D425" s="227" t="s">
        <v>293</v>
      </c>
      <c r="E425" s="133">
        <f t="shared" si="89"/>
        <v>0</v>
      </c>
      <c r="F425" s="133"/>
      <c r="G425" s="133"/>
      <c r="H425" s="133"/>
      <c r="I425" s="133"/>
      <c r="J425" s="105">
        <f>+L425+O425</f>
        <v>0</v>
      </c>
      <c r="K425" s="133"/>
      <c r="L425" s="133"/>
      <c r="M425" s="133"/>
      <c r="N425" s="133"/>
      <c r="O425" s="104">
        <f>1450000-1450000</f>
        <v>0</v>
      </c>
      <c r="P425" s="105">
        <f t="shared" si="93"/>
        <v>0</v>
      </c>
      <c r="Q425" s="670">
        <f t="shared" si="84"/>
        <v>0</v>
      </c>
      <c r="R425" s="3"/>
      <c r="S425" s="65"/>
      <c r="T425" s="65"/>
      <c r="U425" s="65"/>
      <c r="V425" s="65"/>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c r="AU425" s="3"/>
      <c r="AV425" s="3"/>
      <c r="AW425" s="3"/>
      <c r="AX425" s="3"/>
      <c r="AY425" s="3"/>
      <c r="AZ425" s="3"/>
      <c r="BA425" s="3"/>
      <c r="BB425" s="3"/>
      <c r="BC425" s="3"/>
      <c r="BD425" s="3"/>
      <c r="BE425" s="3"/>
      <c r="BF425" s="3"/>
      <c r="BG425" s="3"/>
      <c r="BH425" s="3"/>
      <c r="BI425" s="3"/>
      <c r="BJ425" s="3"/>
      <c r="BK425" s="3"/>
      <c r="BL425" s="3"/>
      <c r="BM425" s="3"/>
      <c r="BN425" s="3"/>
    </row>
    <row r="426" spans="1:66" ht="51" hidden="1" customHeight="1">
      <c r="A426" s="245" t="s">
        <v>564</v>
      </c>
      <c r="B426" s="245" t="s">
        <v>565</v>
      </c>
      <c r="C426" s="245"/>
      <c r="D426" s="270" t="s">
        <v>667</v>
      </c>
      <c r="E426" s="180">
        <f>+E429+E428+E427+E431+E430+E433+E432</f>
        <v>0</v>
      </c>
      <c r="F426" s="180">
        <f t="shared" ref="F426:O426" si="94">+F429+F428+F427+F431+F430+F433+F432</f>
        <v>0</v>
      </c>
      <c r="G426" s="180">
        <f t="shared" si="94"/>
        <v>0</v>
      </c>
      <c r="H426" s="180">
        <f t="shared" si="94"/>
        <v>0</v>
      </c>
      <c r="I426" s="180">
        <f t="shared" si="94"/>
        <v>0</v>
      </c>
      <c r="J426" s="180">
        <f t="shared" si="94"/>
        <v>0</v>
      </c>
      <c r="K426" s="180">
        <f t="shared" si="94"/>
        <v>0</v>
      </c>
      <c r="L426" s="180">
        <f t="shared" si="94"/>
        <v>0</v>
      </c>
      <c r="M426" s="180">
        <f t="shared" si="94"/>
        <v>0</v>
      </c>
      <c r="N426" s="180">
        <f t="shared" si="94"/>
        <v>0</v>
      </c>
      <c r="O426" s="180">
        <f t="shared" si="94"/>
        <v>0</v>
      </c>
      <c r="P426" s="180">
        <f>+E426+J426</f>
        <v>0</v>
      </c>
      <c r="Q426" s="670">
        <f t="shared" si="84"/>
        <v>0</v>
      </c>
      <c r="R426" s="298">
        <v>35476100</v>
      </c>
      <c r="S426" s="298">
        <f>+R426-P426</f>
        <v>35476100</v>
      </c>
      <c r="T426" s="300"/>
      <c r="U426" s="65"/>
      <c r="V426" s="65"/>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c r="AU426" s="3"/>
      <c r="AV426" s="3"/>
      <c r="AW426" s="3"/>
      <c r="AX426" s="3"/>
      <c r="AY426" s="3"/>
      <c r="AZ426" s="3"/>
      <c r="BA426" s="3"/>
      <c r="BB426" s="3"/>
      <c r="BC426" s="3"/>
      <c r="BD426" s="3"/>
      <c r="BE426" s="3"/>
      <c r="BF426" s="3"/>
      <c r="BG426" s="3"/>
      <c r="BH426" s="3"/>
      <c r="BI426" s="3"/>
      <c r="BJ426" s="3"/>
      <c r="BK426" s="3"/>
      <c r="BL426" s="3"/>
      <c r="BM426" s="3"/>
      <c r="BN426" s="3"/>
    </row>
    <row r="427" spans="1:66" ht="28" hidden="1">
      <c r="A427" s="123">
        <v>2818311</v>
      </c>
      <c r="B427" s="123" t="s">
        <v>469</v>
      </c>
      <c r="C427" s="123" t="s">
        <v>533</v>
      </c>
      <c r="D427" s="196" t="s">
        <v>470</v>
      </c>
      <c r="E427" s="104">
        <f>+F427+I427</f>
        <v>0</v>
      </c>
      <c r="F427" s="104">
        <f>300000-300000</f>
        <v>0</v>
      </c>
      <c r="G427" s="103"/>
      <c r="H427" s="103"/>
      <c r="I427" s="103"/>
      <c r="J427" s="104">
        <f t="shared" ref="J427:J433" si="95">+L427+O427</f>
        <v>0</v>
      </c>
      <c r="K427" s="103"/>
      <c r="L427" s="103"/>
      <c r="M427" s="103"/>
      <c r="N427" s="103"/>
      <c r="O427" s="103"/>
      <c r="P427" s="104">
        <f t="shared" si="93"/>
        <v>0</v>
      </c>
      <c r="Q427" s="670">
        <f t="shared" si="84"/>
        <v>0</v>
      </c>
      <c r="R427" s="3"/>
      <c r="S427" s="65"/>
      <c r="T427" s="65"/>
      <c r="U427" s="65"/>
      <c r="V427" s="65"/>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c r="AU427" s="3"/>
      <c r="AV427" s="3"/>
      <c r="AW427" s="3"/>
      <c r="AX427" s="3"/>
      <c r="AY427" s="3"/>
      <c r="AZ427" s="3"/>
      <c r="BA427" s="3"/>
      <c r="BB427" s="3"/>
      <c r="BC427" s="3"/>
      <c r="BD427" s="3"/>
      <c r="BE427" s="3"/>
      <c r="BF427" s="3"/>
      <c r="BG427" s="3"/>
      <c r="BH427" s="3"/>
      <c r="BI427" s="3"/>
      <c r="BJ427" s="3"/>
      <c r="BK427" s="3"/>
      <c r="BL427" s="3"/>
      <c r="BM427" s="3"/>
      <c r="BN427" s="3"/>
    </row>
    <row r="428" spans="1:66" ht="31" hidden="1">
      <c r="A428" s="129">
        <v>2818312</v>
      </c>
      <c r="B428" s="129" t="s">
        <v>1152</v>
      </c>
      <c r="C428" s="129" t="s">
        <v>537</v>
      </c>
      <c r="D428" s="178" t="s">
        <v>1437</v>
      </c>
      <c r="E428" s="104">
        <f>+F428+I428</f>
        <v>0</v>
      </c>
      <c r="F428" s="104"/>
      <c r="G428" s="104"/>
      <c r="H428" s="104"/>
      <c r="I428" s="104"/>
      <c r="J428" s="104">
        <f t="shared" si="95"/>
        <v>0</v>
      </c>
      <c r="K428" s="104"/>
      <c r="L428" s="104"/>
      <c r="M428" s="104"/>
      <c r="N428" s="104"/>
      <c r="O428" s="104"/>
      <c r="P428" s="104">
        <f t="shared" si="93"/>
        <v>0</v>
      </c>
      <c r="Q428" s="670">
        <f t="shared" si="84"/>
        <v>0</v>
      </c>
      <c r="R428" s="3"/>
      <c r="S428" s="65"/>
      <c r="T428" s="65"/>
      <c r="U428" s="65"/>
      <c r="V428" s="65"/>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c r="AU428" s="3"/>
      <c r="AV428" s="3"/>
      <c r="AW428" s="3"/>
      <c r="AX428" s="3"/>
      <c r="AY428" s="3"/>
      <c r="AZ428" s="3"/>
      <c r="BA428" s="3"/>
      <c r="BB428" s="3"/>
      <c r="BC428" s="3"/>
      <c r="BD428" s="3"/>
      <c r="BE428" s="3"/>
      <c r="BF428" s="3"/>
      <c r="BG428" s="3"/>
      <c r="BH428" s="3"/>
      <c r="BI428" s="3"/>
      <c r="BJ428" s="3"/>
      <c r="BK428" s="3"/>
      <c r="BL428" s="3"/>
      <c r="BM428" s="3"/>
      <c r="BN428" s="3"/>
    </row>
    <row r="429" spans="1:66" ht="51" hidden="1" customHeight="1">
      <c r="A429" s="129">
        <v>2818320</v>
      </c>
      <c r="B429" s="129" t="s">
        <v>1130</v>
      </c>
      <c r="C429" s="129" t="s">
        <v>536</v>
      </c>
      <c r="D429" s="1" t="s">
        <v>1467</v>
      </c>
      <c r="E429" s="181">
        <f>+F429+I429</f>
        <v>0</v>
      </c>
      <c r="F429" s="181"/>
      <c r="G429" s="181"/>
      <c r="H429" s="181"/>
      <c r="I429" s="181"/>
      <c r="J429" s="181">
        <f t="shared" si="95"/>
        <v>0</v>
      </c>
      <c r="K429" s="181"/>
      <c r="L429" s="181"/>
      <c r="M429" s="181"/>
      <c r="N429" s="181"/>
      <c r="O429" s="181"/>
      <c r="P429" s="181">
        <f t="shared" si="93"/>
        <v>0</v>
      </c>
      <c r="Q429" s="670">
        <f t="shared" si="84"/>
        <v>0</v>
      </c>
      <c r="R429" s="296"/>
      <c r="S429" s="298"/>
      <c r="T429" s="300"/>
      <c r="U429" s="65"/>
      <c r="V429" s="65"/>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c r="AU429" s="3"/>
      <c r="AV429" s="3"/>
      <c r="AW429" s="3"/>
      <c r="AX429" s="3"/>
      <c r="AY429" s="3"/>
      <c r="AZ429" s="3"/>
      <c r="BA429" s="3"/>
      <c r="BB429" s="3"/>
      <c r="BC429" s="3"/>
      <c r="BD429" s="3"/>
      <c r="BE429" s="3"/>
      <c r="BF429" s="3"/>
      <c r="BG429" s="3"/>
      <c r="BH429" s="3"/>
      <c r="BI429" s="3"/>
      <c r="BJ429" s="3"/>
      <c r="BK429" s="3"/>
      <c r="BL429" s="3"/>
      <c r="BM429" s="3"/>
      <c r="BN429" s="3"/>
    </row>
    <row r="430" spans="1:66" ht="51" hidden="1" customHeight="1">
      <c r="A430" s="129" t="s">
        <v>943</v>
      </c>
      <c r="B430" s="129" t="s">
        <v>1131</v>
      </c>
      <c r="C430" s="129" t="s">
        <v>337</v>
      </c>
      <c r="D430" s="196" t="s">
        <v>944</v>
      </c>
      <c r="E430" s="104">
        <f>+F430+I430</f>
        <v>0</v>
      </c>
      <c r="F430" s="104"/>
      <c r="G430" s="104"/>
      <c r="H430" s="104"/>
      <c r="I430" s="104">
        <f>8775000-8775000</f>
        <v>0</v>
      </c>
      <c r="J430" s="104">
        <f t="shared" si="95"/>
        <v>0</v>
      </c>
      <c r="K430" s="104"/>
      <c r="L430" s="104"/>
      <c r="M430" s="104"/>
      <c r="N430" s="104"/>
      <c r="O430" s="104"/>
      <c r="P430" s="104">
        <f t="shared" ref="P430:P437" si="96">+E430+J430</f>
        <v>0</v>
      </c>
      <c r="Q430" s="670">
        <f t="shared" si="84"/>
        <v>0</v>
      </c>
      <c r="R430" s="3"/>
      <c r="S430" s="65"/>
      <c r="T430" s="65"/>
      <c r="U430" s="65"/>
      <c r="V430" s="65"/>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c r="AU430" s="3"/>
      <c r="AV430" s="3"/>
      <c r="AW430" s="3"/>
      <c r="AX430" s="3"/>
      <c r="AY430" s="3"/>
      <c r="AZ430" s="3"/>
      <c r="BA430" s="3"/>
      <c r="BB430" s="3"/>
      <c r="BC430" s="3"/>
      <c r="BD430" s="3"/>
      <c r="BE430" s="3"/>
      <c r="BF430" s="3"/>
      <c r="BG430" s="3"/>
      <c r="BH430" s="3"/>
      <c r="BI430" s="3"/>
      <c r="BJ430" s="3"/>
      <c r="BK430" s="3"/>
      <c r="BL430" s="3"/>
      <c r="BM430" s="3"/>
      <c r="BN430" s="3"/>
    </row>
    <row r="431" spans="1:66" ht="51" hidden="1" customHeight="1">
      <c r="A431" s="129" t="s">
        <v>222</v>
      </c>
      <c r="B431" s="129" t="s">
        <v>1132</v>
      </c>
      <c r="C431" s="129" t="s">
        <v>545</v>
      </c>
      <c r="D431" s="1" t="s">
        <v>478</v>
      </c>
      <c r="E431" s="181"/>
      <c r="F431" s="181"/>
      <c r="G431" s="181"/>
      <c r="H431" s="181"/>
      <c r="I431" s="181"/>
      <c r="J431" s="181">
        <f t="shared" si="95"/>
        <v>0</v>
      </c>
      <c r="K431" s="181"/>
      <c r="L431" s="181"/>
      <c r="M431" s="181"/>
      <c r="N431" s="181"/>
      <c r="O431" s="181"/>
      <c r="P431" s="181">
        <f t="shared" si="96"/>
        <v>0</v>
      </c>
      <c r="Q431" s="670">
        <f t="shared" si="84"/>
        <v>0</v>
      </c>
      <c r="R431" s="296"/>
      <c r="S431" s="298"/>
      <c r="T431" s="300"/>
      <c r="U431" s="65"/>
      <c r="V431" s="65"/>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c r="AU431" s="3"/>
      <c r="AV431" s="3"/>
      <c r="AW431" s="3"/>
      <c r="AX431" s="3"/>
      <c r="AY431" s="3"/>
      <c r="AZ431" s="3"/>
      <c r="BA431" s="3"/>
      <c r="BB431" s="3"/>
      <c r="BC431" s="3"/>
      <c r="BD431" s="3"/>
      <c r="BE431" s="3"/>
      <c r="BF431" s="3"/>
      <c r="BG431" s="3"/>
      <c r="BH431" s="3"/>
      <c r="BI431" s="3"/>
      <c r="BJ431" s="3"/>
      <c r="BK431" s="3"/>
      <c r="BL431" s="3"/>
      <c r="BM431" s="3"/>
      <c r="BN431" s="3"/>
    </row>
    <row r="432" spans="1:66" ht="51" hidden="1" customHeight="1">
      <c r="A432" s="129" t="s">
        <v>8</v>
      </c>
      <c r="B432" s="129" t="s">
        <v>384</v>
      </c>
      <c r="C432" s="123" t="s">
        <v>493</v>
      </c>
      <c r="D432" s="178" t="s">
        <v>1440</v>
      </c>
      <c r="E432" s="104"/>
      <c r="F432" s="104"/>
      <c r="G432" s="104"/>
      <c r="H432" s="104"/>
      <c r="I432" s="104"/>
      <c r="J432" s="104">
        <f>+L432+O432</f>
        <v>0</v>
      </c>
      <c r="K432" s="104"/>
      <c r="L432" s="104"/>
      <c r="M432" s="104"/>
      <c r="N432" s="104"/>
      <c r="O432" s="104"/>
      <c r="P432" s="104">
        <f t="shared" si="96"/>
        <v>0</v>
      </c>
      <c r="Q432" s="670">
        <f t="shared" si="84"/>
        <v>0</v>
      </c>
      <c r="R432" s="296"/>
      <c r="S432" s="298"/>
      <c r="T432" s="300"/>
      <c r="U432" s="65"/>
      <c r="V432" s="65"/>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c r="AU432" s="3"/>
      <c r="AV432" s="3"/>
      <c r="AW432" s="3"/>
      <c r="AX432" s="3"/>
      <c r="AY432" s="3"/>
      <c r="AZ432" s="3"/>
      <c r="BA432" s="3"/>
      <c r="BB432" s="3"/>
      <c r="BC432" s="3"/>
      <c r="BD432" s="3"/>
      <c r="BE432" s="3"/>
      <c r="BF432" s="3"/>
      <c r="BG432" s="3"/>
      <c r="BH432" s="3"/>
      <c r="BI432" s="3"/>
      <c r="BJ432" s="3"/>
      <c r="BK432" s="3"/>
      <c r="BL432" s="3"/>
      <c r="BM432" s="3"/>
      <c r="BN432" s="3"/>
    </row>
    <row r="433" spans="1:66" ht="51" hidden="1" customHeight="1">
      <c r="A433" s="129" t="s">
        <v>516</v>
      </c>
      <c r="B433" s="129" t="s">
        <v>517</v>
      </c>
      <c r="C433" s="129" t="s">
        <v>352</v>
      </c>
      <c r="D433" s="196" t="s">
        <v>89</v>
      </c>
      <c r="E433" s="104"/>
      <c r="F433" s="104"/>
      <c r="G433" s="104"/>
      <c r="H433" s="104"/>
      <c r="I433" s="104"/>
      <c r="J433" s="104">
        <f t="shared" si="95"/>
        <v>0</v>
      </c>
      <c r="K433" s="104"/>
      <c r="L433" s="104"/>
      <c r="M433" s="104"/>
      <c r="N433" s="104"/>
      <c r="O433" s="104"/>
      <c r="P433" s="104">
        <f t="shared" si="96"/>
        <v>0</v>
      </c>
      <c r="Q433" s="670">
        <f t="shared" si="84"/>
        <v>0</v>
      </c>
      <c r="R433" s="3"/>
      <c r="S433" s="65"/>
      <c r="T433" s="65"/>
      <c r="U433" s="65"/>
      <c r="V433" s="65"/>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c r="AU433" s="3"/>
      <c r="AV433" s="3"/>
      <c r="AW433" s="3"/>
      <c r="AX433" s="3"/>
      <c r="AY433" s="3"/>
      <c r="AZ433" s="3"/>
      <c r="BA433" s="3"/>
      <c r="BB433" s="3"/>
      <c r="BC433" s="3"/>
      <c r="BD433" s="3"/>
      <c r="BE433" s="3"/>
      <c r="BF433" s="3"/>
      <c r="BG433" s="3"/>
      <c r="BH433" s="3"/>
      <c r="BI433" s="3"/>
      <c r="BJ433" s="3"/>
      <c r="BK433" s="3"/>
      <c r="BL433" s="3"/>
      <c r="BM433" s="3"/>
      <c r="BN433" s="3"/>
    </row>
    <row r="434" spans="1:66" ht="57" hidden="1" customHeight="1">
      <c r="A434" s="129">
        <v>2918110</v>
      </c>
      <c r="B434" s="129" t="s">
        <v>340</v>
      </c>
      <c r="C434" s="129" t="s">
        <v>1441</v>
      </c>
      <c r="D434" s="215" t="s">
        <v>348</v>
      </c>
      <c r="E434" s="181">
        <f>+F434+I434</f>
        <v>0</v>
      </c>
      <c r="F434" s="181"/>
      <c r="G434" s="181"/>
      <c r="H434" s="181"/>
      <c r="I434" s="181"/>
      <c r="J434" s="181" t="e">
        <f>+L434+O434</f>
        <v>#REF!</v>
      </c>
      <c r="K434" s="181"/>
      <c r="L434" s="180" t="e">
        <f>++L435+L436+L438+L437+#REF!</f>
        <v>#REF!</v>
      </c>
      <c r="M434" s="181"/>
      <c r="N434" s="181"/>
      <c r="O434" s="181"/>
      <c r="P434" s="181" t="e">
        <f t="shared" si="96"/>
        <v>#REF!</v>
      </c>
      <c r="Q434" s="672"/>
      <c r="S434" s="298"/>
      <c r="T434" s="300"/>
      <c r="U434" s="46"/>
      <c r="V434" s="46"/>
    </row>
    <row r="435" spans="1:66" ht="15.5" hidden="1">
      <c r="A435" s="124"/>
      <c r="B435" s="124"/>
      <c r="C435" s="124"/>
      <c r="D435" s="199"/>
      <c r="E435" s="133">
        <f>+F435+I435</f>
        <v>0</v>
      </c>
      <c r="F435" s="133"/>
      <c r="G435" s="133"/>
      <c r="H435" s="133"/>
      <c r="I435" s="133"/>
      <c r="J435" s="133"/>
      <c r="K435" s="133"/>
      <c r="L435" s="133"/>
      <c r="M435" s="133"/>
      <c r="N435" s="133"/>
      <c r="O435" s="133"/>
      <c r="P435" s="133">
        <f t="shared" si="96"/>
        <v>0</v>
      </c>
      <c r="Q435" s="670">
        <f t="shared" si="84"/>
        <v>0</v>
      </c>
      <c r="R435" s="25"/>
      <c r="S435" s="46"/>
      <c r="T435" s="46"/>
      <c r="U435" s="46"/>
      <c r="V435" s="46"/>
    </row>
    <row r="436" spans="1:66" ht="43.5" hidden="1" customHeight="1">
      <c r="A436" s="129" t="s">
        <v>1012</v>
      </c>
      <c r="B436" s="129" t="s">
        <v>474</v>
      </c>
      <c r="C436" s="129" t="s">
        <v>475</v>
      </c>
      <c r="D436" s="304" t="s">
        <v>1011</v>
      </c>
      <c r="E436" s="181">
        <f>+F436+I436</f>
        <v>0</v>
      </c>
      <c r="F436" s="181"/>
      <c r="G436" s="181"/>
      <c r="H436" s="181"/>
      <c r="I436" s="181"/>
      <c r="J436" s="181">
        <f>+L436+O436</f>
        <v>0</v>
      </c>
      <c r="K436" s="181"/>
      <c r="L436" s="181"/>
      <c r="M436" s="181"/>
      <c r="N436" s="181"/>
      <c r="O436" s="181"/>
      <c r="P436" s="181">
        <f t="shared" si="96"/>
        <v>0</v>
      </c>
      <c r="Q436" s="670">
        <f t="shared" si="84"/>
        <v>0</v>
      </c>
      <c r="R436" s="25"/>
      <c r="S436" s="46"/>
      <c r="T436" s="46"/>
      <c r="U436" s="46"/>
      <c r="V436" s="46"/>
    </row>
    <row r="437" spans="1:66" ht="43.5" hidden="1" customHeight="1">
      <c r="A437" s="129" t="s">
        <v>441</v>
      </c>
      <c r="B437" s="129" t="s">
        <v>672</v>
      </c>
      <c r="C437" s="129" t="s">
        <v>531</v>
      </c>
      <c r="D437" s="198" t="s">
        <v>1107</v>
      </c>
      <c r="E437" s="181">
        <f>+F437+I437</f>
        <v>0</v>
      </c>
      <c r="F437" s="181"/>
      <c r="G437" s="181"/>
      <c r="H437" s="181"/>
      <c r="I437" s="181"/>
      <c r="J437" s="181">
        <f>+L437+O437</f>
        <v>0</v>
      </c>
      <c r="K437" s="181"/>
      <c r="L437" s="181"/>
      <c r="M437" s="181"/>
      <c r="N437" s="181"/>
      <c r="O437" s="181"/>
      <c r="P437" s="181">
        <f t="shared" si="96"/>
        <v>0</v>
      </c>
      <c r="Q437" s="670">
        <f t="shared" si="84"/>
        <v>0</v>
      </c>
      <c r="R437" s="25"/>
      <c r="S437" s="46"/>
      <c r="T437" s="46"/>
      <c r="U437" s="46"/>
      <c r="V437" s="46"/>
    </row>
    <row r="438" spans="1:66" s="254" customFormat="1" ht="48" hidden="1" customHeight="1">
      <c r="A438" s="245" t="s">
        <v>9</v>
      </c>
      <c r="B438" s="245" t="s">
        <v>10</v>
      </c>
      <c r="C438" s="245"/>
      <c r="D438" s="288" t="s">
        <v>768</v>
      </c>
      <c r="E438" s="340">
        <f>+E439+E440+E441+E442+E443+E444</f>
        <v>0</v>
      </c>
      <c r="F438" s="340">
        <f t="shared" ref="F438:O438" si="97">+F439+F440+F441+F442+F443+F444</f>
        <v>0</v>
      </c>
      <c r="G438" s="340">
        <f t="shared" si="97"/>
        <v>0</v>
      </c>
      <c r="H438" s="340">
        <f t="shared" si="97"/>
        <v>0</v>
      </c>
      <c r="I438" s="340">
        <f t="shared" si="97"/>
        <v>0</v>
      </c>
      <c r="J438" s="340">
        <f t="shared" si="97"/>
        <v>0</v>
      </c>
      <c r="K438" s="340">
        <f t="shared" si="97"/>
        <v>0</v>
      </c>
      <c r="L438" s="340">
        <f t="shared" si="97"/>
        <v>0</v>
      </c>
      <c r="M438" s="340">
        <f t="shared" si="97"/>
        <v>0</v>
      </c>
      <c r="N438" s="340">
        <f t="shared" si="97"/>
        <v>0</v>
      </c>
      <c r="O438" s="340">
        <f t="shared" si="97"/>
        <v>0</v>
      </c>
      <c r="P438" s="340">
        <f t="shared" ref="P438:P444" si="98">+E438+J438</f>
        <v>0</v>
      </c>
      <c r="Q438" s="670">
        <f t="shared" si="84"/>
        <v>0</v>
      </c>
      <c r="R438" s="250">
        <v>6000000</v>
      </c>
      <c r="S438" s="298">
        <f>+R438-P438</f>
        <v>6000000</v>
      </c>
      <c r="T438" s="251"/>
      <c r="U438" s="251"/>
      <c r="V438" s="251"/>
      <c r="W438" s="250"/>
      <c r="X438" s="252"/>
      <c r="Y438" s="252"/>
      <c r="Z438" s="252"/>
      <c r="AA438" s="252"/>
      <c r="AB438" s="252"/>
      <c r="AC438" s="252"/>
      <c r="AD438" s="252"/>
      <c r="AE438" s="252"/>
      <c r="AF438" s="252"/>
      <c r="AG438" s="252"/>
      <c r="AH438" s="252"/>
      <c r="AI438" s="252"/>
      <c r="AJ438" s="252"/>
      <c r="AK438" s="252"/>
      <c r="AL438" s="252"/>
      <c r="AM438" s="252"/>
      <c r="AN438" s="252"/>
      <c r="AO438" s="252"/>
      <c r="AP438" s="252"/>
      <c r="AQ438" s="252"/>
      <c r="AR438" s="252"/>
      <c r="AS438" s="253"/>
      <c r="AT438" s="253"/>
      <c r="AU438" s="253"/>
      <c r="AV438" s="253"/>
      <c r="AW438" s="253"/>
      <c r="AX438" s="253"/>
      <c r="AY438" s="253"/>
      <c r="AZ438" s="253"/>
      <c r="BA438" s="253"/>
      <c r="BB438" s="253"/>
      <c r="BC438" s="253"/>
      <c r="BD438" s="253"/>
      <c r="BE438" s="253"/>
      <c r="BF438" s="253"/>
      <c r="BG438" s="253"/>
      <c r="BH438" s="253"/>
      <c r="BI438" s="253"/>
      <c r="BJ438" s="253"/>
      <c r="BK438" s="253"/>
      <c r="BL438" s="253"/>
      <c r="BM438" s="253"/>
      <c r="BN438" s="253"/>
    </row>
    <row r="439" spans="1:66" s="254" customFormat="1" ht="68.25" hidden="1" customHeight="1">
      <c r="A439" s="119" t="s">
        <v>11</v>
      </c>
      <c r="B439" s="119" t="s">
        <v>360</v>
      </c>
      <c r="C439" s="119" t="s">
        <v>1155</v>
      </c>
      <c r="D439" s="1" t="s">
        <v>900</v>
      </c>
      <c r="E439" s="105">
        <f t="shared" ref="E439:E444" si="99">+F439+I439</f>
        <v>0</v>
      </c>
      <c r="F439" s="105"/>
      <c r="G439" s="105"/>
      <c r="H439" s="105"/>
      <c r="I439" s="105"/>
      <c r="J439" s="105"/>
      <c r="K439" s="105"/>
      <c r="L439" s="105"/>
      <c r="M439" s="105"/>
      <c r="N439" s="105"/>
      <c r="O439" s="105"/>
      <c r="P439" s="105">
        <f t="shared" si="98"/>
        <v>0</v>
      </c>
      <c r="Q439" s="670">
        <f t="shared" si="84"/>
        <v>0</v>
      </c>
      <c r="R439" s="250"/>
      <c r="S439" s="251"/>
      <c r="T439" s="251"/>
      <c r="U439" s="251"/>
      <c r="V439" s="251"/>
      <c r="W439" s="250"/>
      <c r="X439" s="252"/>
      <c r="Y439" s="252"/>
      <c r="Z439" s="252"/>
      <c r="AA439" s="252"/>
      <c r="AB439" s="252"/>
      <c r="AC439" s="252"/>
      <c r="AD439" s="252"/>
      <c r="AE439" s="252"/>
      <c r="AF439" s="252"/>
      <c r="AG439" s="252"/>
      <c r="AH439" s="252"/>
      <c r="AI439" s="252"/>
      <c r="AJ439" s="252"/>
      <c r="AK439" s="252"/>
      <c r="AL439" s="252"/>
      <c r="AM439" s="252"/>
      <c r="AN439" s="252"/>
      <c r="AO439" s="252"/>
      <c r="AP439" s="252"/>
      <c r="AQ439" s="252"/>
      <c r="AR439" s="252"/>
      <c r="AS439" s="253"/>
      <c r="AT439" s="253"/>
      <c r="AU439" s="253"/>
      <c r="AV439" s="253"/>
      <c r="AW439" s="253"/>
      <c r="AX439" s="253"/>
      <c r="AY439" s="253"/>
      <c r="AZ439" s="253"/>
      <c r="BA439" s="253"/>
      <c r="BB439" s="253"/>
      <c r="BC439" s="253"/>
      <c r="BD439" s="253"/>
      <c r="BE439" s="253"/>
      <c r="BF439" s="253"/>
      <c r="BG439" s="253"/>
      <c r="BH439" s="253"/>
      <c r="BI439" s="253"/>
      <c r="BJ439" s="253"/>
      <c r="BK439" s="253"/>
      <c r="BL439" s="253"/>
      <c r="BM439" s="253"/>
      <c r="BN439" s="253"/>
    </row>
    <row r="440" spans="1:66" s="254" customFormat="1" ht="78" hidden="1" customHeight="1">
      <c r="A440" s="119" t="s">
        <v>1108</v>
      </c>
      <c r="B440" s="119" t="s">
        <v>98</v>
      </c>
      <c r="C440" s="119" t="s">
        <v>1155</v>
      </c>
      <c r="D440" s="1" t="s">
        <v>576</v>
      </c>
      <c r="E440" s="105">
        <f t="shared" si="99"/>
        <v>0</v>
      </c>
      <c r="F440" s="105"/>
      <c r="G440" s="105"/>
      <c r="H440" s="105"/>
      <c r="I440" s="105"/>
      <c r="J440" s="105"/>
      <c r="K440" s="105"/>
      <c r="L440" s="105"/>
      <c r="M440" s="105"/>
      <c r="N440" s="105"/>
      <c r="O440" s="105"/>
      <c r="P440" s="105">
        <f t="shared" si="98"/>
        <v>0</v>
      </c>
      <c r="Q440" s="670">
        <f t="shared" si="84"/>
        <v>0</v>
      </c>
      <c r="R440" s="250"/>
      <c r="S440" s="251"/>
      <c r="T440" s="251"/>
      <c r="U440" s="251"/>
      <c r="V440" s="251"/>
      <c r="W440" s="250"/>
      <c r="X440" s="252"/>
      <c r="Y440" s="252"/>
      <c r="Z440" s="252"/>
      <c r="AA440" s="252"/>
      <c r="AB440" s="252"/>
      <c r="AC440" s="252"/>
      <c r="AD440" s="252"/>
      <c r="AE440" s="252"/>
      <c r="AF440" s="252"/>
      <c r="AG440" s="252"/>
      <c r="AH440" s="252"/>
      <c r="AI440" s="252"/>
      <c r="AJ440" s="252"/>
      <c r="AK440" s="252"/>
      <c r="AL440" s="252"/>
      <c r="AM440" s="252"/>
      <c r="AN440" s="252"/>
      <c r="AO440" s="252"/>
      <c r="AP440" s="252"/>
      <c r="AQ440" s="252"/>
      <c r="AR440" s="252"/>
      <c r="AS440" s="253"/>
      <c r="AT440" s="253"/>
      <c r="AU440" s="253"/>
      <c r="AV440" s="253"/>
      <c r="AW440" s="253"/>
      <c r="AX440" s="253"/>
      <c r="AY440" s="253"/>
      <c r="AZ440" s="253"/>
      <c r="BA440" s="253"/>
      <c r="BB440" s="253"/>
      <c r="BC440" s="253"/>
      <c r="BD440" s="253"/>
      <c r="BE440" s="253"/>
      <c r="BF440" s="253"/>
      <c r="BG440" s="253"/>
      <c r="BH440" s="253"/>
      <c r="BI440" s="253"/>
      <c r="BJ440" s="253"/>
      <c r="BK440" s="253"/>
      <c r="BL440" s="253"/>
      <c r="BM440" s="253"/>
      <c r="BN440" s="253"/>
    </row>
    <row r="441" spans="1:66" s="254" customFormat="1" ht="49.5" hidden="1" customHeight="1">
      <c r="A441" s="119" t="s">
        <v>1109</v>
      </c>
      <c r="B441" s="119" t="s">
        <v>1112</v>
      </c>
      <c r="C441" s="119" t="s">
        <v>1114</v>
      </c>
      <c r="D441" s="198" t="s">
        <v>1115</v>
      </c>
      <c r="E441" s="105">
        <f t="shared" si="99"/>
        <v>0</v>
      </c>
      <c r="F441" s="105"/>
      <c r="G441" s="105"/>
      <c r="H441" s="105"/>
      <c r="I441" s="105"/>
      <c r="J441" s="105"/>
      <c r="K441" s="105"/>
      <c r="L441" s="105"/>
      <c r="M441" s="105"/>
      <c r="N441" s="105"/>
      <c r="O441" s="105"/>
      <c r="P441" s="105">
        <f t="shared" si="98"/>
        <v>0</v>
      </c>
      <c r="Q441" s="670">
        <f t="shared" si="84"/>
        <v>0</v>
      </c>
      <c r="R441" s="250"/>
      <c r="S441" s="251"/>
      <c r="T441" s="251"/>
      <c r="U441" s="251"/>
      <c r="V441" s="251"/>
      <c r="W441" s="250"/>
      <c r="X441" s="252"/>
      <c r="Y441" s="252"/>
      <c r="Z441" s="252"/>
      <c r="AA441" s="252"/>
      <c r="AB441" s="252"/>
      <c r="AC441" s="252"/>
      <c r="AD441" s="252"/>
      <c r="AE441" s="252"/>
      <c r="AF441" s="252"/>
      <c r="AG441" s="252"/>
      <c r="AH441" s="252"/>
      <c r="AI441" s="252"/>
      <c r="AJ441" s="252"/>
      <c r="AK441" s="252"/>
      <c r="AL441" s="252"/>
      <c r="AM441" s="252"/>
      <c r="AN441" s="252"/>
      <c r="AO441" s="252"/>
      <c r="AP441" s="252"/>
      <c r="AQ441" s="252"/>
      <c r="AR441" s="252"/>
      <c r="AS441" s="253"/>
      <c r="AT441" s="253"/>
      <c r="AU441" s="253"/>
      <c r="AV441" s="253"/>
      <c r="AW441" s="253"/>
      <c r="AX441" s="253"/>
      <c r="AY441" s="253"/>
      <c r="AZ441" s="253"/>
      <c r="BA441" s="253"/>
      <c r="BB441" s="253"/>
      <c r="BC441" s="253"/>
      <c r="BD441" s="253"/>
      <c r="BE441" s="253"/>
      <c r="BF441" s="253"/>
      <c r="BG441" s="253"/>
      <c r="BH441" s="253"/>
      <c r="BI441" s="253"/>
      <c r="BJ441" s="253"/>
      <c r="BK441" s="253"/>
      <c r="BL441" s="253"/>
      <c r="BM441" s="253"/>
      <c r="BN441" s="253"/>
    </row>
    <row r="442" spans="1:66" s="254" customFormat="1" ht="57" hidden="1" customHeight="1">
      <c r="A442" s="129" t="s">
        <v>1110</v>
      </c>
      <c r="B442" s="129" t="s">
        <v>1113</v>
      </c>
      <c r="C442" s="129" t="s">
        <v>38</v>
      </c>
      <c r="D442" s="198" t="s">
        <v>1116</v>
      </c>
      <c r="E442" s="181">
        <f t="shared" si="99"/>
        <v>0</v>
      </c>
      <c r="F442" s="181"/>
      <c r="G442" s="181"/>
      <c r="H442" s="181"/>
      <c r="I442" s="181">
        <f>1500000-1500000</f>
        <v>0</v>
      </c>
      <c r="J442" s="181"/>
      <c r="K442" s="181"/>
      <c r="L442" s="181"/>
      <c r="M442" s="181"/>
      <c r="N442" s="181"/>
      <c r="O442" s="181"/>
      <c r="P442" s="181">
        <f t="shared" si="98"/>
        <v>0</v>
      </c>
      <c r="Q442" s="670">
        <f t="shared" si="84"/>
        <v>0</v>
      </c>
      <c r="R442" s="250"/>
      <c r="S442" s="251"/>
      <c r="T442" s="251"/>
      <c r="U442" s="251"/>
      <c r="V442" s="251"/>
      <c r="W442" s="250"/>
      <c r="X442" s="252"/>
      <c r="Y442" s="252"/>
      <c r="Z442" s="252"/>
      <c r="AA442" s="252"/>
      <c r="AB442" s="252"/>
      <c r="AC442" s="252"/>
      <c r="AD442" s="252"/>
      <c r="AE442" s="252"/>
      <c r="AF442" s="252"/>
      <c r="AG442" s="252"/>
      <c r="AH442" s="252"/>
      <c r="AI442" s="252"/>
      <c r="AJ442" s="252"/>
      <c r="AK442" s="252"/>
      <c r="AL442" s="252"/>
      <c r="AM442" s="252"/>
      <c r="AN442" s="252"/>
      <c r="AO442" s="252"/>
      <c r="AP442" s="252"/>
      <c r="AQ442" s="252"/>
      <c r="AR442" s="252"/>
      <c r="AS442" s="253"/>
      <c r="AT442" s="253"/>
      <c r="AU442" s="253"/>
      <c r="AV442" s="253"/>
      <c r="AW442" s="253"/>
      <c r="AX442" s="253"/>
      <c r="AY442" s="253"/>
      <c r="AZ442" s="253"/>
      <c r="BA442" s="253"/>
      <c r="BB442" s="253"/>
      <c r="BC442" s="253"/>
      <c r="BD442" s="253"/>
      <c r="BE442" s="253"/>
      <c r="BF442" s="253"/>
      <c r="BG442" s="253"/>
      <c r="BH442" s="253"/>
      <c r="BI442" s="253"/>
      <c r="BJ442" s="253"/>
      <c r="BK442" s="253"/>
      <c r="BL442" s="253"/>
      <c r="BM442" s="253"/>
      <c r="BN442" s="253"/>
    </row>
    <row r="443" spans="1:66" s="254" customFormat="1" ht="59.25" hidden="1" customHeight="1">
      <c r="A443" s="119" t="s">
        <v>1111</v>
      </c>
      <c r="B443" s="119" t="s">
        <v>868</v>
      </c>
      <c r="C443" s="119" t="s">
        <v>989</v>
      </c>
      <c r="D443" s="198" t="s">
        <v>1117</v>
      </c>
      <c r="E443" s="105">
        <f t="shared" si="99"/>
        <v>0</v>
      </c>
      <c r="F443" s="105"/>
      <c r="G443" s="105"/>
      <c r="H443" s="105"/>
      <c r="I443" s="105"/>
      <c r="J443" s="105"/>
      <c r="K443" s="105"/>
      <c r="L443" s="105"/>
      <c r="M443" s="105"/>
      <c r="N443" s="105"/>
      <c r="O443" s="105"/>
      <c r="P443" s="105">
        <f t="shared" si="98"/>
        <v>0</v>
      </c>
      <c r="Q443" s="670">
        <f t="shared" si="84"/>
        <v>0</v>
      </c>
      <c r="R443" s="250"/>
      <c r="S443" s="251"/>
      <c r="T443" s="251"/>
      <c r="U443" s="251"/>
      <c r="V443" s="251"/>
      <c r="W443" s="250"/>
      <c r="X443" s="252"/>
      <c r="Y443" s="252"/>
      <c r="Z443" s="252"/>
      <c r="AA443" s="252"/>
      <c r="AB443" s="252"/>
      <c r="AC443" s="252"/>
      <c r="AD443" s="252"/>
      <c r="AE443" s="252"/>
      <c r="AF443" s="252"/>
      <c r="AG443" s="252"/>
      <c r="AH443" s="252"/>
      <c r="AI443" s="252"/>
      <c r="AJ443" s="252"/>
      <c r="AK443" s="252"/>
      <c r="AL443" s="252"/>
      <c r="AM443" s="252"/>
      <c r="AN443" s="252"/>
      <c r="AO443" s="252"/>
      <c r="AP443" s="252"/>
      <c r="AQ443" s="252"/>
      <c r="AR443" s="252"/>
      <c r="AS443" s="253"/>
      <c r="AT443" s="253"/>
      <c r="AU443" s="253"/>
      <c r="AV443" s="253"/>
      <c r="AW443" s="253"/>
      <c r="AX443" s="253"/>
      <c r="AY443" s="253"/>
      <c r="AZ443" s="253"/>
      <c r="BA443" s="253"/>
      <c r="BB443" s="253"/>
      <c r="BC443" s="253"/>
      <c r="BD443" s="253"/>
      <c r="BE443" s="253"/>
      <c r="BF443" s="253"/>
      <c r="BG443" s="253"/>
      <c r="BH443" s="253"/>
      <c r="BI443" s="253"/>
      <c r="BJ443" s="253"/>
      <c r="BK443" s="253"/>
      <c r="BL443" s="253"/>
      <c r="BM443" s="253"/>
      <c r="BN443" s="253"/>
    </row>
    <row r="444" spans="1:66" s="254" customFormat="1" ht="78" hidden="1" customHeight="1">
      <c r="A444" s="119" t="s">
        <v>115</v>
      </c>
      <c r="B444" s="119" t="s">
        <v>672</v>
      </c>
      <c r="C444" s="129" t="s">
        <v>531</v>
      </c>
      <c r="D444" s="198" t="s">
        <v>1107</v>
      </c>
      <c r="E444" s="105">
        <f t="shared" si="99"/>
        <v>0</v>
      </c>
      <c r="F444" s="105"/>
      <c r="G444" s="105"/>
      <c r="H444" s="105"/>
      <c r="I444" s="105"/>
      <c r="J444" s="105"/>
      <c r="K444" s="105"/>
      <c r="L444" s="105"/>
      <c r="M444" s="105"/>
      <c r="N444" s="105"/>
      <c r="O444" s="105"/>
      <c r="P444" s="105">
        <f t="shared" si="98"/>
        <v>0</v>
      </c>
      <c r="Q444" s="670">
        <f t="shared" si="84"/>
        <v>0</v>
      </c>
      <c r="R444" s="250"/>
      <c r="S444" s="251"/>
      <c r="T444" s="251"/>
      <c r="U444" s="251"/>
      <c r="V444" s="251"/>
      <c r="W444" s="250"/>
      <c r="X444" s="252"/>
      <c r="Y444" s="252"/>
      <c r="Z444" s="252"/>
      <c r="AA444" s="252"/>
      <c r="AB444" s="252"/>
      <c r="AC444" s="252"/>
      <c r="AD444" s="252"/>
      <c r="AE444" s="252"/>
      <c r="AF444" s="252"/>
      <c r="AG444" s="252"/>
      <c r="AH444" s="252"/>
      <c r="AI444" s="252"/>
      <c r="AJ444" s="252"/>
      <c r="AK444" s="252"/>
      <c r="AL444" s="252"/>
      <c r="AM444" s="252"/>
      <c r="AN444" s="252"/>
      <c r="AO444" s="252"/>
      <c r="AP444" s="252"/>
      <c r="AQ444" s="252"/>
      <c r="AR444" s="252"/>
      <c r="AS444" s="253"/>
      <c r="AT444" s="253"/>
      <c r="AU444" s="253"/>
      <c r="AV444" s="253"/>
      <c r="AW444" s="253"/>
      <c r="AX444" s="253"/>
      <c r="AY444" s="253"/>
      <c r="AZ444" s="253"/>
      <c r="BA444" s="253"/>
      <c r="BB444" s="253"/>
      <c r="BC444" s="253"/>
      <c r="BD444" s="253"/>
      <c r="BE444" s="253"/>
      <c r="BF444" s="253"/>
      <c r="BG444" s="253"/>
      <c r="BH444" s="253"/>
      <c r="BI444" s="253"/>
      <c r="BJ444" s="253"/>
      <c r="BK444" s="253"/>
      <c r="BL444" s="253"/>
      <c r="BM444" s="253"/>
      <c r="BN444" s="253"/>
    </row>
    <row r="445" spans="1:66" ht="41.25" hidden="1" customHeight="1">
      <c r="A445" s="245" t="s">
        <v>160</v>
      </c>
      <c r="B445" s="245" t="s">
        <v>161</v>
      </c>
      <c r="C445" s="245"/>
      <c r="D445" s="288" t="s">
        <v>865</v>
      </c>
      <c r="E445" s="180" t="e">
        <f>+E447+E450+E451+E457+E456+#REF!+E469+E458+E478+E475+E473+E474+E476+E482+E461+E467+E459+#REF!+E455+#REF!+E477+E471+E468+E465+E466+E472+E470</f>
        <v>#REF!</v>
      </c>
      <c r="F445" s="180" t="e">
        <f>+F447+F450+F451+F457+F456+#REF!+F469+F458+F478+F475+F473+F474+F476+F482+F461+F467+F459+#REF!+F455+#REF!+F477+F471+F468+F465+F466+F472+F470</f>
        <v>#REF!</v>
      </c>
      <c r="G445" s="180" t="e">
        <f>+G447+G450+G451+G457+G456+#REF!+G469+G458+G478+G475+G473+G474+G476+G482+G461+G467+G459+#REF!+G455+#REF!+G477+G471+G468+G465+G466+G472+G470</f>
        <v>#REF!</v>
      </c>
      <c r="H445" s="180" t="e">
        <f>+H447+H450+H451+H457+H456+#REF!+H469+H458+H478+H475+H473+H474+H476+H482+H461+H467+H459+#REF!+H455+#REF!+H477+H471+H468+H465+H466+H472+H470</f>
        <v>#REF!</v>
      </c>
      <c r="I445" s="180" t="e">
        <f>+I447+I450+I451+I457+I456+#REF!+I469+I458+I478+I475+I473+I474+I476+I482+I461+I467+I459+#REF!+I455+#REF!+I477+I471+I468+I465+I466+I472+I470</f>
        <v>#REF!</v>
      </c>
      <c r="J445" s="180" t="e">
        <f>+J447+J450+J451+J457+J456+#REF!+J469+J458+J478+J475+J473+J474+J476+J482+J461+J467+J459+#REF!+J455+#REF!+J477+J471+J468+J465+J466+J472+J470</f>
        <v>#REF!</v>
      </c>
      <c r="K445" s="180" t="e">
        <f>+K447+K450+K451+K457+K456+#REF!+K469+K458+K478+K475+K473+K474+K476+K482+K461+K467+K459+#REF!+K455+#REF!+K477+K471+K468+K465+K466+K472+K470</f>
        <v>#REF!</v>
      </c>
      <c r="L445" s="180" t="e">
        <f>+L447+L450+L451+L457+L456+#REF!+L469+L458+L478+L475+L473+L474+L476+L482+L461+L467+L459+#REF!+L455+#REF!+L477+L471+L468+L465+L466+L472+L470</f>
        <v>#REF!</v>
      </c>
      <c r="M445" s="180" t="e">
        <f>+M447+M450+M451+M457+M456+#REF!+M469+M458+M478+M475+M473+M474+M476+M482+M461+M467+M459+#REF!+M455+#REF!+M477+M471+M468+M465+M466+M472+M470</f>
        <v>#REF!</v>
      </c>
      <c r="N445" s="180" t="e">
        <f>+N447+N450+N451+N457+N456+#REF!+N469+N458+N478+N475+N473+N474+N476+N482+N461+N467+N459+#REF!+N455+#REF!+N477+N471+N468+N465+N466+N472+N470</f>
        <v>#REF!</v>
      </c>
      <c r="O445" s="180" t="e">
        <f>+O447+O450+O451+O457+O456+#REF!+O469+O458+O478+O475+O473+O474+O476+O482+O461+O467+O459+#REF!+O455+#REF!+O477+O471+O468+O465+O466+O472+O470</f>
        <v>#REF!</v>
      </c>
      <c r="P445" s="180" t="e">
        <f t="shared" ref="P445:P464" si="100">+E445+J445</f>
        <v>#REF!</v>
      </c>
      <c r="Q445" s="672" t="e">
        <f t="shared" si="84"/>
        <v>#REF!</v>
      </c>
      <c r="R445" s="673"/>
      <c r="S445" s="673"/>
      <c r="T445" s="674"/>
      <c r="U445" s="675"/>
      <c r="V445" s="675"/>
      <c r="W445" s="307"/>
      <c r="X445" s="307"/>
      <c r="Y445" s="307"/>
      <c r="Z445" s="307"/>
      <c r="AA445" s="307"/>
      <c r="AB445" s="307"/>
      <c r="AC445" s="307"/>
      <c r="AD445" s="307"/>
      <c r="AE445" s="307"/>
      <c r="AF445" s="307"/>
      <c r="AG445" s="307"/>
      <c r="AH445" s="307"/>
      <c r="AI445" s="307"/>
      <c r="AJ445" s="307"/>
      <c r="AK445" s="307"/>
      <c r="AL445" s="307"/>
      <c r="AM445" s="307"/>
      <c r="AN445" s="307"/>
    </row>
    <row r="446" spans="1:66" ht="42" hidden="1">
      <c r="A446" s="124"/>
      <c r="B446" s="124"/>
      <c r="C446" s="124"/>
      <c r="D446" s="217" t="s">
        <v>764</v>
      </c>
      <c r="E446" s="103">
        <f t="shared" ref="E446:E476" si="101">+F446+I446</f>
        <v>0</v>
      </c>
      <c r="F446" s="103"/>
      <c r="G446" s="103"/>
      <c r="H446" s="103"/>
      <c r="I446" s="103"/>
      <c r="J446" s="207"/>
      <c r="K446" s="113"/>
      <c r="L446" s="113"/>
      <c r="M446" s="113"/>
      <c r="N446" s="113"/>
      <c r="O446" s="115"/>
      <c r="P446" s="207">
        <f t="shared" si="100"/>
        <v>0</v>
      </c>
      <c r="Q446" s="670">
        <f t="shared" si="84"/>
        <v>0</v>
      </c>
      <c r="R446" s="25"/>
      <c r="S446" s="46"/>
      <c r="T446" s="46"/>
      <c r="U446" s="46"/>
      <c r="V446" s="46"/>
    </row>
    <row r="447" spans="1:66" s="266" customFormat="1" ht="45" hidden="1" customHeight="1">
      <c r="A447" s="117"/>
      <c r="B447" s="117"/>
      <c r="C447" s="117"/>
      <c r="D447" s="268" t="s">
        <v>411</v>
      </c>
      <c r="E447" s="105">
        <f t="shared" si="101"/>
        <v>0</v>
      </c>
      <c r="F447" s="105"/>
      <c r="G447" s="105"/>
      <c r="H447" s="105"/>
      <c r="I447" s="105"/>
      <c r="J447" s="105">
        <f>+L447+O447</f>
        <v>0</v>
      </c>
      <c r="K447" s="105"/>
      <c r="L447" s="105"/>
      <c r="M447" s="105"/>
      <c r="N447" s="105"/>
      <c r="O447" s="105"/>
      <c r="P447" s="105">
        <f t="shared" si="100"/>
        <v>0</v>
      </c>
      <c r="Q447" s="670">
        <f t="shared" si="84"/>
        <v>0</v>
      </c>
      <c r="R447" s="262"/>
      <c r="S447" s="263"/>
      <c r="T447" s="263"/>
      <c r="U447" s="263"/>
      <c r="V447" s="263"/>
      <c r="W447" s="262"/>
      <c r="X447" s="264"/>
      <c r="Y447" s="264"/>
      <c r="Z447" s="264"/>
      <c r="AA447" s="264"/>
      <c r="AB447" s="264"/>
      <c r="AC447" s="264"/>
      <c r="AD447" s="264"/>
      <c r="AE447" s="264"/>
      <c r="AF447" s="264"/>
      <c r="AG447" s="264"/>
      <c r="AH447" s="264"/>
      <c r="AI447" s="264"/>
      <c r="AJ447" s="264"/>
      <c r="AK447" s="264"/>
      <c r="AL447" s="264"/>
      <c r="AM447" s="264"/>
      <c r="AN447" s="264"/>
      <c r="AO447" s="264"/>
      <c r="AP447" s="264"/>
      <c r="AQ447" s="264"/>
      <c r="AR447" s="264"/>
      <c r="AS447" s="265"/>
      <c r="AT447" s="265"/>
      <c r="AU447" s="265"/>
      <c r="AV447" s="265"/>
      <c r="AW447" s="265"/>
      <c r="AX447" s="265"/>
      <c r="AY447" s="265"/>
      <c r="AZ447" s="265"/>
      <c r="BA447" s="265"/>
      <c r="BB447" s="265"/>
      <c r="BC447" s="265"/>
      <c r="BD447" s="265"/>
      <c r="BE447" s="265"/>
      <c r="BF447" s="265"/>
      <c r="BG447" s="265"/>
      <c r="BH447" s="265"/>
      <c r="BI447" s="265"/>
      <c r="BJ447" s="265"/>
      <c r="BK447" s="265"/>
      <c r="BL447" s="265"/>
      <c r="BM447" s="265"/>
      <c r="BN447" s="265"/>
    </row>
    <row r="448" spans="1:66" ht="23" hidden="1">
      <c r="A448" s="124"/>
      <c r="B448" s="124"/>
      <c r="C448" s="124"/>
      <c r="D448" s="211" t="s">
        <v>779</v>
      </c>
      <c r="E448" s="133">
        <f t="shared" si="101"/>
        <v>0</v>
      </c>
      <c r="F448" s="133"/>
      <c r="G448" s="133"/>
      <c r="H448" s="186"/>
      <c r="I448" s="186"/>
      <c r="J448" s="133">
        <f>+L448+O448</f>
        <v>0</v>
      </c>
      <c r="K448" s="133"/>
      <c r="L448" s="133"/>
      <c r="M448" s="133"/>
      <c r="N448" s="133"/>
      <c r="O448" s="133"/>
      <c r="P448" s="133">
        <f t="shared" si="100"/>
        <v>0</v>
      </c>
      <c r="Q448" s="670">
        <f t="shared" si="84"/>
        <v>0</v>
      </c>
      <c r="R448" s="25"/>
      <c r="S448" s="46"/>
      <c r="T448" s="46"/>
      <c r="U448" s="46"/>
      <c r="V448" s="46"/>
    </row>
    <row r="449" spans="1:23" ht="15.5" hidden="1">
      <c r="A449" s="124"/>
      <c r="B449" s="124"/>
      <c r="C449" s="124"/>
      <c r="D449" s="211" t="s">
        <v>780</v>
      </c>
      <c r="E449" s="133">
        <f t="shared" si="101"/>
        <v>0</v>
      </c>
      <c r="F449" s="133"/>
      <c r="G449" s="133"/>
      <c r="H449" s="186"/>
      <c r="I449" s="186"/>
      <c r="J449" s="133">
        <f>+L449+O449</f>
        <v>0</v>
      </c>
      <c r="K449" s="133"/>
      <c r="L449" s="133"/>
      <c r="M449" s="133"/>
      <c r="N449" s="133"/>
      <c r="O449" s="133"/>
      <c r="P449" s="133">
        <f t="shared" si="100"/>
        <v>0</v>
      </c>
      <c r="Q449" s="670">
        <f t="shared" si="84"/>
        <v>0</v>
      </c>
      <c r="R449" s="25"/>
      <c r="S449" s="46"/>
      <c r="T449" s="46"/>
      <c r="U449" s="46"/>
      <c r="V449" s="46"/>
    </row>
    <row r="450" spans="1:23" ht="28" hidden="1">
      <c r="A450" s="119">
        <v>3713070</v>
      </c>
      <c r="B450" s="117" t="s">
        <v>439</v>
      </c>
      <c r="C450" s="117" t="s">
        <v>1398</v>
      </c>
      <c r="D450" s="214" t="s">
        <v>31</v>
      </c>
      <c r="E450" s="105">
        <f t="shared" si="101"/>
        <v>0</v>
      </c>
      <c r="F450" s="105"/>
      <c r="G450" s="105"/>
      <c r="H450" s="105"/>
      <c r="I450" s="105"/>
      <c r="J450" s="105"/>
      <c r="K450" s="105"/>
      <c r="L450" s="105"/>
      <c r="M450" s="105"/>
      <c r="N450" s="105"/>
      <c r="O450" s="105"/>
      <c r="P450" s="105">
        <f t="shared" si="100"/>
        <v>0</v>
      </c>
      <c r="Q450" s="670">
        <f t="shared" si="84"/>
        <v>0</v>
      </c>
      <c r="R450" s="25"/>
      <c r="S450" s="46"/>
      <c r="T450" s="46"/>
      <c r="U450" s="46"/>
      <c r="V450" s="46"/>
    </row>
    <row r="451" spans="1:23" ht="28" hidden="1">
      <c r="A451" s="117">
        <v>3713230</v>
      </c>
      <c r="B451" s="117" t="s">
        <v>444</v>
      </c>
      <c r="C451" s="117" t="s">
        <v>608</v>
      </c>
      <c r="D451" s="214" t="s">
        <v>834</v>
      </c>
      <c r="E451" s="133">
        <f t="shared" si="101"/>
        <v>0</v>
      </c>
      <c r="F451" s="133"/>
      <c r="G451" s="133"/>
      <c r="H451" s="133"/>
      <c r="I451" s="133"/>
      <c r="J451" s="133">
        <f>+L451+O451</f>
        <v>0</v>
      </c>
      <c r="K451" s="133"/>
      <c r="L451" s="133"/>
      <c r="M451" s="133"/>
      <c r="N451" s="133"/>
      <c r="O451" s="133"/>
      <c r="P451" s="133">
        <f t="shared" si="100"/>
        <v>0</v>
      </c>
      <c r="Q451" s="670">
        <f t="shared" si="84"/>
        <v>0</v>
      </c>
      <c r="R451" s="14"/>
      <c r="S451" s="22"/>
      <c r="T451" s="22"/>
      <c r="U451" s="22"/>
      <c r="V451" s="22"/>
      <c r="W451" s="14"/>
    </row>
    <row r="452" spans="1:23" ht="69" hidden="1">
      <c r="A452" s="124"/>
      <c r="B452" s="124"/>
      <c r="C452" s="124"/>
      <c r="D452" s="247" t="s">
        <v>515</v>
      </c>
      <c r="E452" s="133">
        <f t="shared" si="101"/>
        <v>0</v>
      </c>
      <c r="F452" s="133"/>
      <c r="G452" s="133"/>
      <c r="H452" s="133"/>
      <c r="I452" s="133"/>
      <c r="J452" s="133">
        <f>+L452+O452</f>
        <v>0</v>
      </c>
      <c r="K452" s="133"/>
      <c r="L452" s="133"/>
      <c r="M452" s="133"/>
      <c r="N452" s="133"/>
      <c r="O452" s="133"/>
      <c r="P452" s="133">
        <f t="shared" si="100"/>
        <v>0</v>
      </c>
      <c r="Q452" s="670">
        <f t="shared" si="84"/>
        <v>0</v>
      </c>
      <c r="R452" s="14"/>
      <c r="S452" s="22"/>
      <c r="T452" s="22"/>
      <c r="U452" s="22"/>
      <c r="V452" s="22"/>
      <c r="W452" s="14"/>
    </row>
    <row r="453" spans="1:23" ht="34.5" hidden="1">
      <c r="A453" s="124"/>
      <c r="B453" s="124"/>
      <c r="C453" s="124"/>
      <c r="D453" s="211" t="s">
        <v>851</v>
      </c>
      <c r="E453" s="133">
        <f t="shared" si="101"/>
        <v>0</v>
      </c>
      <c r="F453" s="133"/>
      <c r="G453" s="133"/>
      <c r="H453" s="133"/>
      <c r="I453" s="133"/>
      <c r="J453" s="133">
        <f>+L453+O453</f>
        <v>0</v>
      </c>
      <c r="K453" s="133"/>
      <c r="L453" s="133"/>
      <c r="M453" s="133"/>
      <c r="N453" s="133"/>
      <c r="O453" s="133"/>
      <c r="P453" s="133">
        <f t="shared" si="100"/>
        <v>0</v>
      </c>
      <c r="Q453" s="670">
        <f t="shared" si="84"/>
        <v>0</v>
      </c>
      <c r="R453" s="14"/>
      <c r="S453" s="22"/>
      <c r="T453" s="22"/>
      <c r="U453" s="22"/>
      <c r="V453" s="22"/>
      <c r="W453" s="14"/>
    </row>
    <row r="454" spans="1:23" ht="46" hidden="1">
      <c r="A454" s="124"/>
      <c r="B454" s="124"/>
      <c r="C454" s="124"/>
      <c r="D454" s="211" t="s">
        <v>603</v>
      </c>
      <c r="E454" s="133">
        <f t="shared" si="101"/>
        <v>0</v>
      </c>
      <c r="F454" s="133"/>
      <c r="G454" s="133"/>
      <c r="H454" s="133"/>
      <c r="I454" s="133"/>
      <c r="J454" s="133"/>
      <c r="K454" s="133"/>
      <c r="L454" s="133"/>
      <c r="M454" s="133"/>
      <c r="N454" s="133"/>
      <c r="O454" s="133"/>
      <c r="P454" s="133">
        <f t="shared" si="100"/>
        <v>0</v>
      </c>
      <c r="Q454" s="670">
        <f t="shared" si="84"/>
        <v>0</v>
      </c>
      <c r="R454" s="14"/>
      <c r="S454" s="22"/>
      <c r="T454" s="22"/>
      <c r="U454" s="22"/>
      <c r="V454" s="22"/>
      <c r="W454" s="14"/>
    </row>
    <row r="455" spans="1:23" ht="28" hidden="1">
      <c r="A455" s="123">
        <v>3713740</v>
      </c>
      <c r="B455" s="123" t="s">
        <v>479</v>
      </c>
      <c r="C455" s="123" t="s">
        <v>1156</v>
      </c>
      <c r="D455" s="197" t="s">
        <v>640</v>
      </c>
      <c r="E455" s="104">
        <f>+F455+I455</f>
        <v>0</v>
      </c>
      <c r="F455" s="104"/>
      <c r="G455" s="104"/>
      <c r="H455" s="104"/>
      <c r="I455" s="104"/>
      <c r="J455" s="104">
        <f t="shared" ref="J455:J460" si="102">+L455+O455</f>
        <v>0</v>
      </c>
      <c r="K455" s="104"/>
      <c r="L455" s="104"/>
      <c r="M455" s="104"/>
      <c r="N455" s="104"/>
      <c r="O455" s="104"/>
      <c r="P455" s="104">
        <f>+E455+J455</f>
        <v>0</v>
      </c>
      <c r="Q455" s="670">
        <f t="shared" si="84"/>
        <v>0</v>
      </c>
      <c r="R455" s="14"/>
      <c r="S455" s="22"/>
      <c r="T455" s="22"/>
      <c r="U455" s="22"/>
      <c r="V455" s="22"/>
      <c r="W455" s="14"/>
    </row>
    <row r="456" spans="1:23" ht="31" hidden="1">
      <c r="A456" s="119">
        <v>3713770</v>
      </c>
      <c r="B456" s="119" t="s">
        <v>330</v>
      </c>
      <c r="C456" s="119" t="s">
        <v>329</v>
      </c>
      <c r="D456" s="236" t="s">
        <v>1371</v>
      </c>
      <c r="E456" s="133">
        <f>+F456+I456</f>
        <v>0</v>
      </c>
      <c r="F456" s="133"/>
      <c r="G456" s="133"/>
      <c r="H456" s="133"/>
      <c r="I456" s="133"/>
      <c r="J456" s="133">
        <f t="shared" si="102"/>
        <v>0</v>
      </c>
      <c r="K456" s="133"/>
      <c r="L456" s="133"/>
      <c r="M456" s="133"/>
      <c r="N456" s="133"/>
      <c r="O456" s="133">
        <f>3000-3000</f>
        <v>0</v>
      </c>
      <c r="P456" s="133">
        <f>+E456+J456</f>
        <v>0</v>
      </c>
      <c r="Q456" s="670">
        <f t="shared" si="84"/>
        <v>0</v>
      </c>
      <c r="R456" s="14"/>
      <c r="S456" s="22"/>
      <c r="T456" s="22"/>
      <c r="U456" s="22"/>
      <c r="V456" s="22"/>
      <c r="W456" s="14"/>
    </row>
    <row r="457" spans="1:23" ht="28" hidden="1">
      <c r="A457" s="123">
        <v>3713790</v>
      </c>
      <c r="B457" s="123" t="s">
        <v>332</v>
      </c>
      <c r="C457" s="123" t="s">
        <v>449</v>
      </c>
      <c r="D457" s="196" t="s">
        <v>991</v>
      </c>
      <c r="E457" s="104">
        <f>+F457+I457</f>
        <v>0</v>
      </c>
      <c r="F457" s="104"/>
      <c r="G457" s="104"/>
      <c r="H457" s="104"/>
      <c r="I457" s="104"/>
      <c r="J457" s="104">
        <f t="shared" si="102"/>
        <v>0</v>
      </c>
      <c r="K457" s="104"/>
      <c r="L457" s="104"/>
      <c r="M457" s="104"/>
      <c r="N457" s="104"/>
      <c r="O457" s="104"/>
      <c r="P457" s="104">
        <f>+E457+J457</f>
        <v>0</v>
      </c>
      <c r="Q457" s="670">
        <f t="shared" si="84"/>
        <v>0</v>
      </c>
      <c r="R457" s="14"/>
      <c r="S457" s="22"/>
      <c r="T457" s="22"/>
      <c r="U457" s="22"/>
      <c r="V457" s="22"/>
      <c r="W457" s="14"/>
    </row>
    <row r="458" spans="1:23" ht="84" hidden="1">
      <c r="A458" s="119">
        <v>3716084</v>
      </c>
      <c r="B458" s="123" t="s">
        <v>133</v>
      </c>
      <c r="C458" s="123" t="s">
        <v>132</v>
      </c>
      <c r="D458" s="210" t="s">
        <v>95</v>
      </c>
      <c r="E458" s="104">
        <f>+F458+I458</f>
        <v>0</v>
      </c>
      <c r="F458" s="104"/>
      <c r="G458" s="104"/>
      <c r="H458" s="104"/>
      <c r="I458" s="104"/>
      <c r="J458" s="104">
        <f t="shared" si="102"/>
        <v>0</v>
      </c>
      <c r="K458" s="104"/>
      <c r="L458" s="104"/>
      <c r="M458" s="104"/>
      <c r="N458" s="104"/>
      <c r="O458" s="104"/>
      <c r="P458" s="104">
        <f>+E458+J458</f>
        <v>0</v>
      </c>
      <c r="Q458" s="670">
        <f t="shared" si="84"/>
        <v>0</v>
      </c>
      <c r="R458" s="14"/>
      <c r="S458" s="22"/>
      <c r="T458" s="22"/>
      <c r="U458" s="22"/>
      <c r="V458" s="22"/>
      <c r="W458" s="14"/>
    </row>
    <row r="459" spans="1:23" ht="28" hidden="1">
      <c r="A459" s="123">
        <v>3717300</v>
      </c>
      <c r="B459" s="123" t="s">
        <v>408</v>
      </c>
      <c r="C459" s="123" t="s">
        <v>532</v>
      </c>
      <c r="D459" s="196" t="s">
        <v>409</v>
      </c>
      <c r="E459" s="104">
        <f t="shared" si="101"/>
        <v>0</v>
      </c>
      <c r="F459" s="104"/>
      <c r="G459" s="104"/>
      <c r="H459" s="104"/>
      <c r="I459" s="104"/>
      <c r="J459" s="104">
        <f t="shared" si="102"/>
        <v>0</v>
      </c>
      <c r="K459" s="104"/>
      <c r="L459" s="104"/>
      <c r="M459" s="104"/>
      <c r="N459" s="104"/>
      <c r="O459" s="104"/>
      <c r="P459" s="104">
        <f t="shared" si="100"/>
        <v>0</v>
      </c>
      <c r="Q459" s="670">
        <f t="shared" si="84"/>
        <v>0</v>
      </c>
      <c r="R459" s="25"/>
      <c r="S459" s="46"/>
      <c r="T459" s="46"/>
      <c r="U459" s="46"/>
      <c r="V459" s="46"/>
    </row>
    <row r="460" spans="1:23" ht="28" hidden="1">
      <c r="A460" s="123">
        <v>3717340</v>
      </c>
      <c r="B460" s="123" t="s">
        <v>802</v>
      </c>
      <c r="C460" s="123" t="s">
        <v>534</v>
      </c>
      <c r="D460" s="229" t="s">
        <v>328</v>
      </c>
      <c r="E460" s="105"/>
      <c r="F460" s="105"/>
      <c r="G460" s="105"/>
      <c r="H460" s="105"/>
      <c r="I460" s="105"/>
      <c r="J460" s="104">
        <f t="shared" si="102"/>
        <v>0</v>
      </c>
      <c r="K460" s="105"/>
      <c r="L460" s="105"/>
      <c r="M460" s="105"/>
      <c r="N460" s="105"/>
      <c r="O460" s="105"/>
      <c r="P460" s="105">
        <f>+E460+J460</f>
        <v>0</v>
      </c>
      <c r="Q460" s="670">
        <f t="shared" si="84"/>
        <v>0</v>
      </c>
      <c r="R460" s="25"/>
      <c r="S460" s="46"/>
      <c r="T460" s="46"/>
      <c r="U460" s="46"/>
      <c r="V460" s="46"/>
    </row>
    <row r="461" spans="1:23" ht="28" hidden="1">
      <c r="A461" s="123">
        <v>3717440</v>
      </c>
      <c r="B461" s="123" t="s">
        <v>1153</v>
      </c>
      <c r="C461" s="123" t="s">
        <v>538</v>
      </c>
      <c r="D461" s="196" t="s">
        <v>94</v>
      </c>
      <c r="E461" s="135">
        <f t="shared" si="101"/>
        <v>0</v>
      </c>
      <c r="F461" s="135"/>
      <c r="G461" s="135"/>
      <c r="H461" s="135"/>
      <c r="I461" s="135"/>
      <c r="J461" s="104">
        <f t="shared" ref="J461:J473" si="103">+L461+O461</f>
        <v>0</v>
      </c>
      <c r="K461" s="104"/>
      <c r="L461" s="104"/>
      <c r="M461" s="104"/>
      <c r="N461" s="104"/>
      <c r="O461" s="104"/>
      <c r="P461" s="104">
        <f t="shared" si="100"/>
        <v>0</v>
      </c>
      <c r="Q461" s="670">
        <f t="shared" ref="Q461:Q474" si="104">+P461</f>
        <v>0</v>
      </c>
      <c r="R461" s="25"/>
      <c r="S461" s="46"/>
      <c r="T461" s="46"/>
      <c r="U461" s="46"/>
      <c r="V461" s="46"/>
    </row>
    <row r="462" spans="1:23" ht="14" hidden="1">
      <c r="A462" s="136"/>
      <c r="B462" s="123"/>
      <c r="C462" s="123"/>
      <c r="D462" s="196" t="s">
        <v>524</v>
      </c>
      <c r="E462" s="137">
        <f t="shared" si="101"/>
        <v>0</v>
      </c>
      <c r="F462" s="137"/>
      <c r="G462" s="137"/>
      <c r="H462" s="137"/>
      <c r="I462" s="137"/>
      <c r="J462" s="101">
        <f t="shared" si="103"/>
        <v>0</v>
      </c>
      <c r="K462" s="101"/>
      <c r="L462" s="101"/>
      <c r="M462" s="101"/>
      <c r="N462" s="101"/>
      <c r="O462" s="101"/>
      <c r="P462" s="101">
        <f t="shared" si="100"/>
        <v>0</v>
      </c>
      <c r="Q462" s="670">
        <f t="shared" si="104"/>
        <v>0</v>
      </c>
      <c r="R462" s="25"/>
      <c r="S462" s="46"/>
      <c r="T462" s="46"/>
      <c r="U462" s="46"/>
      <c r="V462" s="46"/>
    </row>
    <row r="463" spans="1:23" ht="84" hidden="1">
      <c r="A463" s="136"/>
      <c r="B463" s="123"/>
      <c r="C463" s="123"/>
      <c r="D463" s="196" t="s">
        <v>522</v>
      </c>
      <c r="E463" s="137">
        <f t="shared" si="101"/>
        <v>0</v>
      </c>
      <c r="F463" s="137"/>
      <c r="G463" s="137"/>
      <c r="H463" s="137"/>
      <c r="I463" s="137"/>
      <c r="J463" s="101">
        <f t="shared" si="103"/>
        <v>0</v>
      </c>
      <c r="K463" s="101"/>
      <c r="L463" s="101"/>
      <c r="M463" s="101"/>
      <c r="N463" s="101"/>
      <c r="O463" s="101"/>
      <c r="P463" s="101">
        <f t="shared" si="100"/>
        <v>0</v>
      </c>
      <c r="Q463" s="670">
        <f t="shared" si="104"/>
        <v>0</v>
      </c>
      <c r="R463" s="25"/>
      <c r="S463" s="46"/>
      <c r="T463" s="46"/>
      <c r="U463" s="46"/>
      <c r="V463" s="46"/>
    </row>
    <row r="464" spans="1:23" ht="42" hidden="1">
      <c r="A464" s="136"/>
      <c r="B464" s="123"/>
      <c r="C464" s="123"/>
      <c r="D464" s="196" t="s">
        <v>523</v>
      </c>
      <c r="E464" s="137">
        <f t="shared" si="101"/>
        <v>0</v>
      </c>
      <c r="F464" s="137"/>
      <c r="G464" s="137"/>
      <c r="H464" s="137"/>
      <c r="I464" s="137"/>
      <c r="J464" s="101">
        <f t="shared" si="103"/>
        <v>0</v>
      </c>
      <c r="K464" s="101"/>
      <c r="L464" s="101"/>
      <c r="M464" s="101"/>
      <c r="N464" s="101"/>
      <c r="O464" s="101"/>
      <c r="P464" s="101">
        <f t="shared" si="100"/>
        <v>0</v>
      </c>
      <c r="Q464" s="670">
        <f t="shared" si="104"/>
        <v>0</v>
      </c>
      <c r="R464" s="25"/>
      <c r="S464" s="46"/>
      <c r="T464" s="46"/>
      <c r="U464" s="46"/>
      <c r="V464" s="46"/>
    </row>
    <row r="465" spans="1:66" ht="60.75" hidden="1" customHeight="1">
      <c r="A465" s="129" t="s">
        <v>836</v>
      </c>
      <c r="B465" s="129" t="s">
        <v>1163</v>
      </c>
      <c r="C465" s="129" t="s">
        <v>32</v>
      </c>
      <c r="D465" s="215" t="s">
        <v>12</v>
      </c>
      <c r="E465" s="244">
        <f>+F465+I465</f>
        <v>0</v>
      </c>
      <c r="F465" s="244"/>
      <c r="G465" s="290"/>
      <c r="H465" s="290"/>
      <c r="I465" s="290"/>
      <c r="J465" s="267">
        <f t="shared" si="103"/>
        <v>0</v>
      </c>
      <c r="K465" s="267"/>
      <c r="L465" s="267"/>
      <c r="M465" s="267"/>
      <c r="N465" s="267"/>
      <c r="O465" s="267"/>
      <c r="P465" s="181">
        <f t="shared" ref="P465:P471" si="105">+E465+J465</f>
        <v>0</v>
      </c>
      <c r="Q465" s="670">
        <f t="shared" si="104"/>
        <v>0</v>
      </c>
      <c r="S465" s="298"/>
      <c r="T465" s="300">
        <f>+S465-R465</f>
        <v>0</v>
      </c>
      <c r="U465" s="46"/>
      <c r="V465" s="46"/>
    </row>
    <row r="466" spans="1:66" ht="36.75" hidden="1" customHeight="1">
      <c r="A466" s="129" t="s">
        <v>109</v>
      </c>
      <c r="B466" s="129" t="s">
        <v>110</v>
      </c>
      <c r="C466" s="129" t="s">
        <v>1155</v>
      </c>
      <c r="D466" s="1" t="s">
        <v>1033</v>
      </c>
      <c r="E466" s="267">
        <f>+F466+I466</f>
        <v>0</v>
      </c>
      <c r="F466" s="267"/>
      <c r="G466" s="267"/>
      <c r="H466" s="267"/>
      <c r="I466" s="267"/>
      <c r="J466" s="267">
        <f t="shared" si="103"/>
        <v>0</v>
      </c>
      <c r="K466" s="267"/>
      <c r="L466" s="267"/>
      <c r="M466" s="267"/>
      <c r="N466" s="267"/>
      <c r="O466" s="267"/>
      <c r="P466" s="181">
        <f>+E466+J466</f>
        <v>0</v>
      </c>
      <c r="Q466" s="670">
        <f t="shared" si="104"/>
        <v>0</v>
      </c>
      <c r="R466" s="25"/>
      <c r="S466" s="46"/>
      <c r="T466" s="46"/>
      <c r="U466" s="46"/>
      <c r="V466" s="46"/>
    </row>
    <row r="467" spans="1:66" ht="38.25" hidden="1" customHeight="1">
      <c r="A467" s="129" t="s">
        <v>245</v>
      </c>
      <c r="B467" s="129" t="s">
        <v>189</v>
      </c>
      <c r="C467" s="129" t="s">
        <v>552</v>
      </c>
      <c r="D467" s="1" t="s">
        <v>244</v>
      </c>
      <c r="E467" s="267"/>
      <c r="F467" s="267"/>
      <c r="G467" s="267"/>
      <c r="H467" s="267"/>
      <c r="I467" s="267"/>
      <c r="J467" s="267">
        <f t="shared" si="103"/>
        <v>0</v>
      </c>
      <c r="K467" s="267"/>
      <c r="L467" s="267"/>
      <c r="M467" s="267"/>
      <c r="N467" s="267"/>
      <c r="O467" s="267"/>
      <c r="P467" s="181">
        <f t="shared" si="105"/>
        <v>0</v>
      </c>
      <c r="Q467" s="670">
        <f t="shared" si="104"/>
        <v>0</v>
      </c>
      <c r="S467" s="298"/>
      <c r="T467" s="300"/>
      <c r="U467" s="46"/>
      <c r="V467" s="46"/>
    </row>
    <row r="468" spans="1:66" ht="46.5" hidden="1" customHeight="1">
      <c r="A468" s="117"/>
      <c r="B468" s="117"/>
      <c r="C468" s="117"/>
      <c r="D468" s="268" t="s">
        <v>411</v>
      </c>
      <c r="E468" s="105">
        <f>+F468+I468</f>
        <v>0</v>
      </c>
      <c r="F468" s="267"/>
      <c r="G468" s="105"/>
      <c r="H468" s="105"/>
      <c r="I468" s="105"/>
      <c r="J468" s="105">
        <f t="shared" si="103"/>
        <v>0</v>
      </c>
      <c r="K468" s="105"/>
      <c r="L468" s="105"/>
      <c r="M468" s="105"/>
      <c r="N468" s="105"/>
      <c r="O468" s="105"/>
      <c r="P468" s="105">
        <f t="shared" si="105"/>
        <v>0</v>
      </c>
      <c r="Q468" s="670">
        <f t="shared" si="104"/>
        <v>0</v>
      </c>
      <c r="R468" s="25"/>
      <c r="S468" s="46"/>
      <c r="T468" s="46"/>
      <c r="U468" s="46"/>
      <c r="V468" s="46"/>
    </row>
    <row r="469" spans="1:66" ht="28" hidden="1">
      <c r="A469" s="123">
        <v>3718862</v>
      </c>
      <c r="B469" s="123" t="s">
        <v>1400</v>
      </c>
      <c r="C469" s="123" t="s">
        <v>1399</v>
      </c>
      <c r="D469" s="237" t="s">
        <v>1401</v>
      </c>
      <c r="E469" s="137">
        <f t="shared" si="101"/>
        <v>0</v>
      </c>
      <c r="F469" s="137"/>
      <c r="G469" s="137"/>
      <c r="H469" s="137"/>
      <c r="I469" s="137"/>
      <c r="J469" s="101">
        <f t="shared" si="103"/>
        <v>0</v>
      </c>
      <c r="K469" s="101"/>
      <c r="L469" s="101"/>
      <c r="M469" s="101"/>
      <c r="N469" s="101"/>
      <c r="O469" s="101"/>
      <c r="P469" s="101">
        <f t="shared" si="105"/>
        <v>0</v>
      </c>
      <c r="Q469" s="670">
        <f t="shared" si="104"/>
        <v>0</v>
      </c>
      <c r="R469" s="29"/>
      <c r="S469" s="46"/>
      <c r="T469" s="46"/>
      <c r="U469" s="46"/>
      <c r="V469" s="46"/>
      <c r="W469" s="29"/>
      <c r="X469" s="3"/>
      <c r="Y469" s="3"/>
      <c r="Z469" s="3"/>
      <c r="AA469" s="3"/>
      <c r="AB469" s="3"/>
      <c r="AC469" s="3"/>
      <c r="AD469" s="3"/>
      <c r="AE469" s="3"/>
      <c r="AF469" s="3"/>
      <c r="AG469" s="3"/>
      <c r="AH469" s="3"/>
      <c r="AI469" s="3"/>
      <c r="AJ469" s="3"/>
      <c r="AK469" s="3"/>
      <c r="AL469" s="3"/>
      <c r="AM469" s="3"/>
      <c r="AN469" s="3"/>
      <c r="AO469" s="3"/>
      <c r="AP469" s="3"/>
      <c r="AQ469" s="3"/>
      <c r="AR469" s="3"/>
      <c r="AS469" s="3"/>
      <c r="AT469" s="3"/>
      <c r="AU469" s="3"/>
      <c r="AV469" s="3"/>
      <c r="AW469" s="3"/>
      <c r="AX469" s="3"/>
      <c r="AY469" s="3"/>
      <c r="AZ469" s="3"/>
      <c r="BA469" s="3"/>
      <c r="BB469" s="3"/>
      <c r="BC469" s="3"/>
      <c r="BD469" s="3"/>
      <c r="BE469" s="3"/>
      <c r="BF469" s="3"/>
      <c r="BG469" s="3"/>
      <c r="BH469" s="3"/>
      <c r="BI469" s="3"/>
      <c r="BJ469" s="3"/>
      <c r="BK469" s="3"/>
      <c r="BL469" s="3"/>
      <c r="BM469" s="3"/>
      <c r="BN469" s="3"/>
    </row>
    <row r="470" spans="1:66" ht="25.5" hidden="1" customHeight="1">
      <c r="A470" s="129" t="s">
        <v>209</v>
      </c>
      <c r="B470" s="123" t="s">
        <v>210</v>
      </c>
      <c r="C470" s="129" t="s">
        <v>352</v>
      </c>
      <c r="D470" s="237" t="s">
        <v>211</v>
      </c>
      <c r="E470" s="181">
        <f>+F470+I470</f>
        <v>0</v>
      </c>
      <c r="F470" s="181"/>
      <c r="G470" s="181"/>
      <c r="H470" s="181"/>
      <c r="I470" s="181"/>
      <c r="J470" s="267">
        <f t="shared" si="103"/>
        <v>0</v>
      </c>
      <c r="K470" s="181"/>
      <c r="L470" s="181"/>
      <c r="M470" s="181"/>
      <c r="N470" s="181"/>
      <c r="O470" s="181"/>
      <c r="P470" s="181">
        <f>+E470+J470</f>
        <v>0</v>
      </c>
      <c r="Q470" s="670">
        <f t="shared" si="104"/>
        <v>0</v>
      </c>
      <c r="R470" s="29"/>
      <c r="S470" s="46"/>
      <c r="T470" s="46"/>
      <c r="U470" s="46"/>
      <c r="V470" s="46"/>
      <c r="W470" s="29"/>
      <c r="X470" s="3"/>
      <c r="Y470" s="3"/>
      <c r="Z470" s="3"/>
      <c r="AA470" s="3"/>
      <c r="AB470" s="3"/>
      <c r="AC470" s="3"/>
      <c r="AD470" s="3"/>
      <c r="AE470" s="3"/>
      <c r="AF470" s="3"/>
      <c r="AG470" s="3"/>
      <c r="AH470" s="3"/>
      <c r="AI470" s="3"/>
      <c r="AJ470" s="3"/>
      <c r="AK470" s="3"/>
      <c r="AL470" s="3"/>
      <c r="AM470" s="3"/>
      <c r="AN470" s="3"/>
      <c r="AO470" s="3"/>
      <c r="AP470" s="3"/>
      <c r="AQ470" s="3"/>
      <c r="AR470" s="3"/>
      <c r="AS470" s="3"/>
      <c r="AT470" s="3"/>
      <c r="AU470" s="3"/>
      <c r="AV470" s="3"/>
      <c r="AW470" s="3"/>
      <c r="AX470" s="3"/>
      <c r="AY470" s="3"/>
      <c r="AZ470" s="3"/>
      <c r="BA470" s="3"/>
      <c r="BB470" s="3"/>
      <c r="BC470" s="3"/>
      <c r="BD470" s="3"/>
      <c r="BE470" s="3"/>
      <c r="BF470" s="3"/>
      <c r="BG470" s="3"/>
      <c r="BH470" s="3"/>
      <c r="BI470" s="3"/>
      <c r="BJ470" s="3"/>
      <c r="BK470" s="3"/>
      <c r="BL470" s="3"/>
      <c r="BM470" s="3"/>
      <c r="BN470" s="3"/>
    </row>
    <row r="471" spans="1:66" ht="116.25" hidden="1" customHeight="1">
      <c r="A471" s="129" t="s">
        <v>350</v>
      </c>
      <c r="B471" s="129" t="s">
        <v>351</v>
      </c>
      <c r="C471" s="129" t="s">
        <v>352</v>
      </c>
      <c r="D471" s="198" t="s">
        <v>830</v>
      </c>
      <c r="E471" s="181"/>
      <c r="F471" s="181"/>
      <c r="G471" s="181"/>
      <c r="H471" s="181"/>
      <c r="I471" s="181"/>
      <c r="J471" s="267">
        <f t="shared" si="103"/>
        <v>0</v>
      </c>
      <c r="K471" s="181"/>
      <c r="L471" s="181"/>
      <c r="M471" s="181"/>
      <c r="N471" s="181"/>
      <c r="O471" s="181"/>
      <c r="P471" s="181">
        <f t="shared" si="105"/>
        <v>0</v>
      </c>
      <c r="Q471" s="670">
        <f t="shared" si="104"/>
        <v>0</v>
      </c>
      <c r="R471" s="296"/>
      <c r="S471" s="298"/>
      <c r="T471" s="300"/>
      <c r="U471" s="46"/>
      <c r="V471" s="46"/>
      <c r="W471" s="29"/>
      <c r="X471" s="3"/>
      <c r="Y471" s="3"/>
      <c r="Z471" s="3"/>
      <c r="AA471" s="3"/>
      <c r="AB471" s="3"/>
      <c r="AC471" s="3"/>
      <c r="AD471" s="3"/>
      <c r="AE471" s="3"/>
      <c r="AF471" s="3"/>
      <c r="AG471" s="3"/>
      <c r="AH471" s="3"/>
      <c r="AI471" s="3"/>
      <c r="AJ471" s="3"/>
      <c r="AK471" s="3"/>
      <c r="AL471" s="3"/>
      <c r="AM471" s="3"/>
      <c r="AN471" s="3"/>
      <c r="AO471" s="3"/>
      <c r="AP471" s="3"/>
      <c r="AQ471" s="3"/>
      <c r="AR471" s="3"/>
      <c r="AS471" s="3"/>
      <c r="AT471" s="3"/>
      <c r="AU471" s="3"/>
      <c r="AV471" s="3"/>
      <c r="AW471" s="3"/>
      <c r="AX471" s="3"/>
      <c r="AY471" s="3"/>
      <c r="AZ471" s="3"/>
      <c r="BA471" s="3"/>
      <c r="BB471" s="3"/>
      <c r="BC471" s="3"/>
      <c r="BD471" s="3"/>
      <c r="BE471" s="3"/>
      <c r="BF471" s="3"/>
      <c r="BG471" s="3"/>
      <c r="BH471" s="3"/>
      <c r="BI471" s="3"/>
      <c r="BJ471" s="3"/>
      <c r="BK471" s="3"/>
      <c r="BL471" s="3"/>
      <c r="BM471" s="3"/>
      <c r="BN471" s="3"/>
    </row>
    <row r="472" spans="1:66" ht="194.25" hidden="1" customHeight="1">
      <c r="A472" s="129" t="s">
        <v>1452</v>
      </c>
      <c r="B472" s="129" t="s">
        <v>1453</v>
      </c>
      <c r="C472" s="129" t="s">
        <v>352</v>
      </c>
      <c r="D472" s="316" t="s">
        <v>1142</v>
      </c>
      <c r="E472" s="181">
        <f>+F472+I472</f>
        <v>0</v>
      </c>
      <c r="F472" s="181"/>
      <c r="G472" s="181"/>
      <c r="H472" s="181"/>
      <c r="I472" s="181"/>
      <c r="J472" s="267">
        <f t="shared" si="103"/>
        <v>0</v>
      </c>
      <c r="K472" s="181"/>
      <c r="L472" s="181"/>
      <c r="M472" s="181"/>
      <c r="N472" s="181"/>
      <c r="O472" s="181"/>
      <c r="P472" s="181">
        <f>+E472+J472</f>
        <v>0</v>
      </c>
      <c r="Q472" s="670">
        <f t="shared" si="104"/>
        <v>0</v>
      </c>
      <c r="R472" s="296"/>
      <c r="S472" s="298"/>
      <c r="T472" s="300"/>
      <c r="U472" s="46"/>
      <c r="V472" s="46"/>
      <c r="W472" s="29"/>
      <c r="X472" s="3"/>
      <c r="Y472" s="3"/>
      <c r="Z472" s="3"/>
      <c r="AA472" s="3"/>
      <c r="AB472" s="3"/>
      <c r="AC472" s="3"/>
      <c r="AD472" s="3"/>
      <c r="AE472" s="3"/>
      <c r="AF472" s="3"/>
      <c r="AG472" s="3"/>
      <c r="AH472" s="3"/>
      <c r="AI472" s="3"/>
      <c r="AJ472" s="3"/>
      <c r="AK472" s="3"/>
      <c r="AL472" s="3"/>
      <c r="AM472" s="3"/>
      <c r="AN472" s="3"/>
      <c r="AO472" s="3"/>
      <c r="AP472" s="3"/>
      <c r="AQ472" s="3"/>
      <c r="AR472" s="3"/>
      <c r="AS472" s="3"/>
      <c r="AT472" s="3"/>
      <c r="AU472" s="3"/>
      <c r="AV472" s="3"/>
      <c r="AW472" s="3"/>
      <c r="AX472" s="3"/>
      <c r="AY472" s="3"/>
      <c r="AZ472" s="3"/>
      <c r="BA472" s="3"/>
      <c r="BB472" s="3"/>
      <c r="BC472" s="3"/>
      <c r="BD472" s="3"/>
      <c r="BE472" s="3"/>
      <c r="BF472" s="3"/>
      <c r="BG472" s="3"/>
      <c r="BH472" s="3"/>
      <c r="BI472" s="3"/>
      <c r="BJ472" s="3"/>
      <c r="BK472" s="3"/>
      <c r="BL472" s="3"/>
      <c r="BM472" s="3"/>
      <c r="BN472" s="3"/>
    </row>
    <row r="473" spans="1:66" ht="324" hidden="1" customHeight="1">
      <c r="A473" s="129">
        <v>3719210</v>
      </c>
      <c r="B473" s="129" t="s">
        <v>891</v>
      </c>
      <c r="C473" s="129" t="s">
        <v>554</v>
      </c>
      <c r="D473" s="178" t="s">
        <v>143</v>
      </c>
      <c r="E473" s="104">
        <f t="shared" si="101"/>
        <v>0</v>
      </c>
      <c r="F473" s="104"/>
      <c r="G473" s="104"/>
      <c r="H473" s="104"/>
      <c r="I473" s="104"/>
      <c r="J473" s="101">
        <f t="shared" si="103"/>
        <v>0</v>
      </c>
      <c r="K473" s="104"/>
      <c r="L473" s="104"/>
      <c r="M473" s="104"/>
      <c r="N473" s="104"/>
      <c r="O473" s="104"/>
      <c r="P473" s="104">
        <f t="shared" ref="P473:P492" si="106">+E473+J473</f>
        <v>0</v>
      </c>
      <c r="Q473" s="670">
        <f t="shared" si="104"/>
        <v>0</v>
      </c>
      <c r="R473" s="25"/>
      <c r="S473" s="46"/>
      <c r="T473" s="46"/>
      <c r="U473" s="46"/>
      <c r="V473" s="46"/>
    </row>
    <row r="474" spans="1:66" ht="116.25" hidden="1" customHeight="1">
      <c r="A474" s="129">
        <v>3719220</v>
      </c>
      <c r="B474" s="129" t="s">
        <v>892</v>
      </c>
      <c r="C474" s="129" t="s">
        <v>555</v>
      </c>
      <c r="D474" s="178" t="s">
        <v>272</v>
      </c>
      <c r="E474" s="104">
        <f t="shared" si="101"/>
        <v>0</v>
      </c>
      <c r="F474" s="104"/>
      <c r="G474" s="104"/>
      <c r="H474" s="104"/>
      <c r="I474" s="104"/>
      <c r="J474" s="104">
        <f t="shared" ref="J474:J509" si="107">+L474+O474</f>
        <v>0</v>
      </c>
      <c r="K474" s="104"/>
      <c r="L474" s="104"/>
      <c r="M474" s="104"/>
      <c r="N474" s="104"/>
      <c r="O474" s="104"/>
      <c r="P474" s="104">
        <f t="shared" si="106"/>
        <v>0</v>
      </c>
      <c r="Q474" s="670">
        <f t="shared" si="104"/>
        <v>0</v>
      </c>
      <c r="R474" s="25"/>
      <c r="S474" s="46"/>
      <c r="T474" s="46"/>
      <c r="U474" s="46"/>
      <c r="V474" s="46"/>
    </row>
    <row r="475" spans="1:66" ht="300.75" hidden="1" customHeight="1">
      <c r="A475" s="129">
        <v>3719230</v>
      </c>
      <c r="B475" s="129" t="s">
        <v>890</v>
      </c>
      <c r="C475" s="129" t="s">
        <v>553</v>
      </c>
      <c r="D475" s="178" t="s">
        <v>224</v>
      </c>
      <c r="E475" s="104">
        <f>+F475+I475</f>
        <v>0</v>
      </c>
      <c r="F475" s="104"/>
      <c r="G475" s="104"/>
      <c r="H475" s="104"/>
      <c r="I475" s="104"/>
      <c r="J475" s="104">
        <f>+L475+O475</f>
        <v>0</v>
      </c>
      <c r="K475" s="104"/>
      <c r="L475" s="104"/>
      <c r="M475" s="104"/>
      <c r="N475" s="104"/>
      <c r="O475" s="104"/>
      <c r="P475" s="104">
        <f>+E475+J475</f>
        <v>0</v>
      </c>
      <c r="Q475" s="670">
        <f>+P475</f>
        <v>0</v>
      </c>
      <c r="R475" s="25"/>
      <c r="S475" s="46"/>
      <c r="T475" s="46"/>
      <c r="U475" s="46"/>
      <c r="V475" s="46"/>
    </row>
    <row r="476" spans="1:66" ht="56" hidden="1">
      <c r="A476" s="119">
        <v>3719410</v>
      </c>
      <c r="B476" s="117" t="s">
        <v>157</v>
      </c>
      <c r="C476" s="117" t="s">
        <v>0</v>
      </c>
      <c r="D476" s="238" t="s">
        <v>677</v>
      </c>
      <c r="E476" s="105">
        <f t="shared" si="101"/>
        <v>0</v>
      </c>
      <c r="F476" s="105"/>
      <c r="G476" s="105"/>
      <c r="H476" s="105"/>
      <c r="I476" s="105"/>
      <c r="J476" s="105">
        <f t="shared" si="107"/>
        <v>0</v>
      </c>
      <c r="K476" s="105"/>
      <c r="L476" s="105"/>
      <c r="M476" s="105"/>
      <c r="N476" s="105"/>
      <c r="O476" s="105"/>
      <c r="P476" s="105">
        <f t="shared" si="106"/>
        <v>0</v>
      </c>
      <c r="Q476" s="670">
        <f t="shared" ref="Q476:Q512" si="108">+P476</f>
        <v>0</v>
      </c>
      <c r="R476" s="25"/>
      <c r="S476" s="46"/>
      <c r="T476" s="46"/>
      <c r="U476" s="46"/>
      <c r="V476" s="46"/>
    </row>
    <row r="477" spans="1:66" ht="70" hidden="1">
      <c r="A477" s="119">
        <v>3719540</v>
      </c>
      <c r="B477" s="119" t="s">
        <v>1141</v>
      </c>
      <c r="C477" s="119" t="s">
        <v>1140</v>
      </c>
      <c r="D477" s="178" t="s">
        <v>169</v>
      </c>
      <c r="E477" s="105">
        <f>+F477+I477</f>
        <v>0</v>
      </c>
      <c r="F477" s="105"/>
      <c r="G477" s="105"/>
      <c r="H477" s="105"/>
      <c r="I477" s="105"/>
      <c r="J477" s="105">
        <f>+L477+O477</f>
        <v>0</v>
      </c>
      <c r="K477" s="105"/>
      <c r="L477" s="105"/>
      <c r="M477" s="105"/>
      <c r="N477" s="105"/>
      <c r="O477" s="105"/>
      <c r="P477" s="105">
        <f>+E477+J477</f>
        <v>0</v>
      </c>
      <c r="Q477" s="670">
        <f t="shared" si="108"/>
        <v>0</v>
      </c>
      <c r="R477" s="25"/>
      <c r="S477" s="46"/>
      <c r="T477" s="46"/>
      <c r="U477" s="46"/>
      <c r="V477" s="46"/>
    </row>
    <row r="478" spans="1:66" ht="70" hidden="1">
      <c r="A478" s="119">
        <v>3719710</v>
      </c>
      <c r="B478" s="123" t="s">
        <v>156</v>
      </c>
      <c r="C478" s="123" t="s">
        <v>54</v>
      </c>
      <c r="D478" s="196" t="s">
        <v>952</v>
      </c>
      <c r="E478" s="104">
        <f>+F478+I478</f>
        <v>0</v>
      </c>
      <c r="F478" s="104"/>
      <c r="G478" s="104"/>
      <c r="H478" s="104"/>
      <c r="I478" s="104"/>
      <c r="J478" s="111">
        <f>+L478+O478</f>
        <v>0</v>
      </c>
      <c r="K478" s="104"/>
      <c r="L478" s="104"/>
      <c r="M478" s="104"/>
      <c r="N478" s="104"/>
      <c r="O478" s="104"/>
      <c r="P478" s="104">
        <f>+E478+J478</f>
        <v>0</v>
      </c>
      <c r="Q478" s="670">
        <f>+P478</f>
        <v>0</v>
      </c>
      <c r="R478" s="25"/>
      <c r="S478" s="46"/>
      <c r="T478" s="46"/>
      <c r="U478" s="46"/>
      <c r="V478" s="46"/>
    </row>
    <row r="479" spans="1:66" ht="15.5" hidden="1">
      <c r="A479" s="124"/>
      <c r="B479" s="117"/>
      <c r="C479" s="117"/>
      <c r="D479" s="218" t="s">
        <v>775</v>
      </c>
      <c r="E479" s="106">
        <f>+F479+I479</f>
        <v>0</v>
      </c>
      <c r="F479" s="106"/>
      <c r="G479" s="106"/>
      <c r="H479" s="106"/>
      <c r="I479" s="106"/>
      <c r="J479" s="106">
        <f>+L479+O479</f>
        <v>0</v>
      </c>
      <c r="K479" s="106"/>
      <c r="L479" s="106"/>
      <c r="M479" s="106"/>
      <c r="N479" s="106"/>
      <c r="O479" s="106"/>
      <c r="P479" s="106">
        <f>+E479+J479</f>
        <v>0</v>
      </c>
      <c r="Q479" s="670">
        <f>+P479</f>
        <v>0</v>
      </c>
      <c r="R479" s="25"/>
      <c r="S479" s="46"/>
      <c r="T479" s="46"/>
      <c r="U479" s="46"/>
      <c r="V479" s="46"/>
    </row>
    <row r="480" spans="1:66" ht="28" hidden="1">
      <c r="A480" s="124"/>
      <c r="B480" s="123"/>
      <c r="C480" s="123"/>
      <c r="D480" s="196" t="s">
        <v>136</v>
      </c>
      <c r="E480" s="101">
        <f>+F480+I480</f>
        <v>0</v>
      </c>
      <c r="F480" s="101"/>
      <c r="G480" s="101"/>
      <c r="H480" s="101"/>
      <c r="I480" s="101"/>
      <c r="J480" s="101">
        <f>+L480+O480</f>
        <v>0</v>
      </c>
      <c r="K480" s="101"/>
      <c r="L480" s="101"/>
      <c r="M480" s="101"/>
      <c r="N480" s="101"/>
      <c r="O480" s="101"/>
      <c r="P480" s="101">
        <f>+E480+J480</f>
        <v>0</v>
      </c>
      <c r="Q480" s="670">
        <f>+P480</f>
        <v>0</v>
      </c>
      <c r="R480" s="25"/>
      <c r="S480" s="46"/>
      <c r="T480" s="46"/>
      <c r="U480" s="46"/>
      <c r="V480" s="46"/>
    </row>
    <row r="481" spans="1:22" ht="42" hidden="1">
      <c r="A481" s="124"/>
      <c r="B481" s="123"/>
      <c r="C481" s="123"/>
      <c r="D481" s="210" t="s">
        <v>190</v>
      </c>
      <c r="E481" s="101">
        <f>+F481+I481</f>
        <v>0</v>
      </c>
      <c r="F481" s="101"/>
      <c r="G481" s="101"/>
      <c r="H481" s="101"/>
      <c r="I481" s="101"/>
      <c r="J481" s="101">
        <f>+L481+O481</f>
        <v>0</v>
      </c>
      <c r="K481" s="101"/>
      <c r="L481" s="101"/>
      <c r="M481" s="101"/>
      <c r="N481" s="101"/>
      <c r="O481" s="101"/>
      <c r="P481" s="101">
        <f>+E481+J481</f>
        <v>0</v>
      </c>
      <c r="Q481" s="670">
        <f>+P481</f>
        <v>0</v>
      </c>
      <c r="R481" s="25"/>
      <c r="S481" s="46"/>
      <c r="T481" s="46"/>
      <c r="U481" s="46"/>
      <c r="V481" s="46"/>
    </row>
    <row r="482" spans="1:22" ht="52.5" hidden="1" customHeight="1">
      <c r="A482" s="129">
        <v>3719770</v>
      </c>
      <c r="B482" s="129" t="s">
        <v>672</v>
      </c>
      <c r="C482" s="129" t="s">
        <v>531</v>
      </c>
      <c r="D482" s="1" t="s">
        <v>1107</v>
      </c>
      <c r="E482" s="181">
        <f t="shared" ref="E482:E526" si="109">+F482+I482</f>
        <v>0</v>
      </c>
      <c r="F482" s="267">
        <f>8000000-8000000</f>
        <v>0</v>
      </c>
      <c r="G482" s="181"/>
      <c r="H482" s="181"/>
      <c r="I482" s="181"/>
      <c r="J482" s="181">
        <f t="shared" si="107"/>
        <v>0</v>
      </c>
      <c r="K482" s="181"/>
      <c r="L482" s="181"/>
      <c r="M482" s="181"/>
      <c r="N482" s="181"/>
      <c r="O482" s="181"/>
      <c r="P482" s="181">
        <f t="shared" si="106"/>
        <v>0</v>
      </c>
      <c r="Q482" s="670">
        <f>+P482</f>
        <v>0</v>
      </c>
      <c r="R482" s="25"/>
      <c r="S482" s="46"/>
      <c r="T482" s="46"/>
      <c r="U482" s="46"/>
      <c r="V482" s="46"/>
    </row>
    <row r="483" spans="1:22" ht="29.5" hidden="1" customHeight="1">
      <c r="A483" s="124"/>
      <c r="B483" s="124"/>
      <c r="C483" s="124"/>
      <c r="D483" s="196" t="s">
        <v>524</v>
      </c>
      <c r="E483" s="104">
        <f t="shared" si="109"/>
        <v>0</v>
      </c>
      <c r="F483" s="104"/>
      <c r="G483" s="104"/>
      <c r="H483" s="104"/>
      <c r="I483" s="104"/>
      <c r="J483" s="104">
        <f t="shared" si="107"/>
        <v>0</v>
      </c>
      <c r="K483" s="104"/>
      <c r="L483" s="104"/>
      <c r="M483" s="104"/>
      <c r="N483" s="104"/>
      <c r="O483" s="104"/>
      <c r="P483" s="104">
        <f t="shared" si="106"/>
        <v>0</v>
      </c>
      <c r="Q483" s="670">
        <f t="shared" si="108"/>
        <v>0</v>
      </c>
      <c r="R483" s="25"/>
      <c r="S483" s="46"/>
      <c r="T483" s="46"/>
      <c r="U483" s="46"/>
      <c r="V483" s="46"/>
    </row>
    <row r="484" spans="1:22" ht="64.150000000000006" hidden="1" customHeight="1">
      <c r="A484" s="124"/>
      <c r="B484" s="124"/>
      <c r="C484" s="124"/>
      <c r="D484" s="196" t="s">
        <v>756</v>
      </c>
      <c r="E484" s="109">
        <f t="shared" si="109"/>
        <v>0</v>
      </c>
      <c r="F484" s="109"/>
      <c r="G484" s="109"/>
      <c r="H484" s="109"/>
      <c r="I484" s="109"/>
      <c r="J484" s="104">
        <f t="shared" si="107"/>
        <v>0</v>
      </c>
      <c r="K484" s="109"/>
      <c r="L484" s="109"/>
      <c r="M484" s="109"/>
      <c r="N484" s="109"/>
      <c r="O484" s="109">
        <f>2767751-2767751</f>
        <v>0</v>
      </c>
      <c r="P484" s="104">
        <f t="shared" si="106"/>
        <v>0</v>
      </c>
      <c r="Q484" s="670">
        <f t="shared" si="108"/>
        <v>0</v>
      </c>
      <c r="R484" s="25"/>
      <c r="S484" s="46"/>
      <c r="T484" s="46"/>
      <c r="U484" s="46"/>
      <c r="V484" s="46"/>
    </row>
    <row r="485" spans="1:22" ht="28" hidden="1">
      <c r="A485" s="124"/>
      <c r="B485" s="123"/>
      <c r="C485" s="123"/>
      <c r="D485" s="218" t="s">
        <v>796</v>
      </c>
      <c r="E485" s="109">
        <f t="shared" si="109"/>
        <v>0</v>
      </c>
      <c r="F485" s="109"/>
      <c r="G485" s="109"/>
      <c r="H485" s="109"/>
      <c r="I485" s="109"/>
      <c r="J485" s="104">
        <f t="shared" si="107"/>
        <v>0</v>
      </c>
      <c r="K485" s="110">
        <f>519224-519224</f>
        <v>0</v>
      </c>
      <c r="L485" s="110">
        <f>519224-519224</f>
        <v>0</v>
      </c>
      <c r="M485" s="110"/>
      <c r="N485" s="110"/>
      <c r="O485" s="110"/>
      <c r="P485" s="104">
        <f t="shared" si="106"/>
        <v>0</v>
      </c>
      <c r="Q485" s="670">
        <f t="shared" si="108"/>
        <v>0</v>
      </c>
      <c r="R485" s="25"/>
      <c r="S485" s="46"/>
      <c r="T485" s="46"/>
      <c r="U485" s="46"/>
      <c r="V485" s="46"/>
    </row>
    <row r="486" spans="1:22" ht="15.5" hidden="1">
      <c r="A486" s="124"/>
      <c r="B486" s="123"/>
      <c r="C486" s="123"/>
      <c r="D486" s="218" t="s">
        <v>146</v>
      </c>
      <c r="E486" s="109">
        <f t="shared" si="109"/>
        <v>0</v>
      </c>
      <c r="F486" s="109"/>
      <c r="G486" s="109"/>
      <c r="H486" s="109"/>
      <c r="I486" s="109"/>
      <c r="J486" s="104">
        <f t="shared" si="107"/>
        <v>0</v>
      </c>
      <c r="K486" s="110"/>
      <c r="L486" s="110"/>
      <c r="M486" s="110"/>
      <c r="N486" s="110"/>
      <c r="O486" s="110"/>
      <c r="P486" s="104">
        <f t="shared" si="106"/>
        <v>0</v>
      </c>
      <c r="Q486" s="670">
        <f t="shared" si="108"/>
        <v>0</v>
      </c>
      <c r="R486" s="25"/>
      <c r="S486" s="46"/>
      <c r="T486" s="46"/>
      <c r="U486" s="46"/>
      <c r="V486" s="46"/>
    </row>
    <row r="487" spans="1:22" ht="28" hidden="1">
      <c r="A487" s="124"/>
      <c r="B487" s="123"/>
      <c r="C487" s="123"/>
      <c r="D487" s="218" t="s">
        <v>781</v>
      </c>
      <c r="E487" s="109">
        <f t="shared" si="109"/>
        <v>0</v>
      </c>
      <c r="F487" s="109"/>
      <c r="G487" s="109"/>
      <c r="H487" s="109"/>
      <c r="I487" s="109"/>
      <c r="J487" s="104">
        <f t="shared" si="107"/>
        <v>0</v>
      </c>
      <c r="K487" s="110"/>
      <c r="L487" s="110"/>
      <c r="M487" s="110"/>
      <c r="N487" s="110"/>
      <c r="O487" s="110"/>
      <c r="P487" s="104">
        <f t="shared" si="106"/>
        <v>0</v>
      </c>
      <c r="Q487" s="670">
        <f t="shared" si="108"/>
        <v>0</v>
      </c>
      <c r="R487" s="25"/>
      <c r="S487" s="46"/>
      <c r="T487" s="46"/>
      <c r="U487" s="46"/>
      <c r="V487" s="46"/>
    </row>
    <row r="488" spans="1:22" ht="56" hidden="1">
      <c r="A488" s="124"/>
      <c r="B488" s="123"/>
      <c r="C488" s="123"/>
      <c r="D488" s="218" t="s">
        <v>720</v>
      </c>
      <c r="E488" s="109">
        <f t="shared" si="109"/>
        <v>0</v>
      </c>
      <c r="F488" s="109"/>
      <c r="G488" s="109"/>
      <c r="H488" s="109"/>
      <c r="I488" s="109"/>
      <c r="J488" s="104">
        <f t="shared" si="107"/>
        <v>0</v>
      </c>
      <c r="K488" s="110"/>
      <c r="L488" s="110"/>
      <c r="M488" s="110"/>
      <c r="N488" s="110"/>
      <c r="O488" s="110"/>
      <c r="P488" s="104">
        <f t="shared" si="106"/>
        <v>0</v>
      </c>
      <c r="Q488" s="670">
        <f t="shared" si="108"/>
        <v>0</v>
      </c>
      <c r="R488" s="25"/>
      <c r="S488" s="46"/>
      <c r="T488" s="46"/>
      <c r="U488" s="46"/>
      <c r="V488" s="46"/>
    </row>
    <row r="489" spans="1:22" ht="15.5" hidden="1">
      <c r="A489" s="124"/>
      <c r="B489" s="123"/>
      <c r="C489" s="123"/>
      <c r="D489" s="218" t="s">
        <v>721</v>
      </c>
      <c r="E489" s="109">
        <f t="shared" si="109"/>
        <v>0</v>
      </c>
      <c r="F489" s="109"/>
      <c r="G489" s="109"/>
      <c r="H489" s="109"/>
      <c r="I489" s="109"/>
      <c r="J489" s="104">
        <f t="shared" si="107"/>
        <v>0</v>
      </c>
      <c r="K489" s="110"/>
      <c r="L489" s="110"/>
      <c r="M489" s="110"/>
      <c r="N489" s="110"/>
      <c r="O489" s="110"/>
      <c r="P489" s="104">
        <f t="shared" si="106"/>
        <v>0</v>
      </c>
      <c r="Q489" s="670">
        <f t="shared" si="108"/>
        <v>0</v>
      </c>
      <c r="R489" s="25"/>
      <c r="S489" s="46"/>
      <c r="T489" s="46"/>
      <c r="U489" s="46"/>
      <c r="V489" s="46"/>
    </row>
    <row r="490" spans="1:22" ht="42" hidden="1">
      <c r="A490" s="124"/>
      <c r="B490" s="123"/>
      <c r="C490" s="123"/>
      <c r="D490" s="227" t="s">
        <v>1169</v>
      </c>
      <c r="E490" s="109">
        <f t="shared" si="109"/>
        <v>0</v>
      </c>
      <c r="F490" s="109"/>
      <c r="G490" s="109"/>
      <c r="H490" s="109"/>
      <c r="I490" s="109"/>
      <c r="J490" s="104">
        <f t="shared" si="107"/>
        <v>0</v>
      </c>
      <c r="K490" s="110"/>
      <c r="L490" s="110"/>
      <c r="M490" s="110"/>
      <c r="N490" s="110"/>
      <c r="O490" s="110"/>
      <c r="P490" s="104">
        <f t="shared" si="106"/>
        <v>0</v>
      </c>
      <c r="Q490" s="670">
        <f t="shared" si="108"/>
        <v>0</v>
      </c>
      <c r="R490" s="25"/>
      <c r="S490" s="46"/>
      <c r="T490" s="46"/>
      <c r="U490" s="46"/>
      <c r="V490" s="46"/>
    </row>
    <row r="491" spans="1:22" ht="56" hidden="1">
      <c r="A491" s="124"/>
      <c r="B491" s="123"/>
      <c r="C491" s="123"/>
      <c r="D491" s="227" t="s">
        <v>998</v>
      </c>
      <c r="E491" s="109">
        <f t="shared" si="109"/>
        <v>0</v>
      </c>
      <c r="F491" s="109"/>
      <c r="G491" s="109"/>
      <c r="H491" s="109"/>
      <c r="I491" s="109"/>
      <c r="J491" s="104">
        <f t="shared" si="107"/>
        <v>0</v>
      </c>
      <c r="K491" s="110"/>
      <c r="L491" s="110"/>
      <c r="M491" s="110"/>
      <c r="N491" s="110"/>
      <c r="O491" s="110"/>
      <c r="P491" s="104">
        <f t="shared" si="106"/>
        <v>0</v>
      </c>
      <c r="Q491" s="670">
        <f t="shared" si="108"/>
        <v>0</v>
      </c>
      <c r="R491" s="25"/>
      <c r="S491" s="46"/>
      <c r="T491" s="46"/>
      <c r="U491" s="46"/>
      <c r="V491" s="46"/>
    </row>
    <row r="492" spans="1:22" ht="28" hidden="1">
      <c r="A492" s="124"/>
      <c r="B492" s="123"/>
      <c r="C492" s="123"/>
      <c r="D492" s="227" t="s">
        <v>334</v>
      </c>
      <c r="E492" s="109">
        <f t="shared" si="109"/>
        <v>0</v>
      </c>
      <c r="F492" s="109"/>
      <c r="G492" s="109"/>
      <c r="H492" s="109"/>
      <c r="I492" s="109"/>
      <c r="J492" s="104">
        <f t="shared" si="107"/>
        <v>0</v>
      </c>
      <c r="K492" s="110"/>
      <c r="L492" s="110"/>
      <c r="M492" s="110"/>
      <c r="N492" s="110"/>
      <c r="O492" s="110"/>
      <c r="P492" s="104">
        <f t="shared" si="106"/>
        <v>0</v>
      </c>
      <c r="Q492" s="670">
        <f t="shared" si="108"/>
        <v>0</v>
      </c>
      <c r="R492" s="25"/>
      <c r="S492" s="46"/>
      <c r="T492" s="46"/>
      <c r="U492" s="46"/>
      <c r="V492" s="46"/>
    </row>
    <row r="493" spans="1:22" ht="42" hidden="1">
      <c r="A493" s="124"/>
      <c r="B493" s="123"/>
      <c r="C493" s="123"/>
      <c r="D493" s="239" t="s">
        <v>86</v>
      </c>
      <c r="E493" s="109">
        <f t="shared" si="109"/>
        <v>0</v>
      </c>
      <c r="F493" s="109"/>
      <c r="G493" s="109"/>
      <c r="H493" s="109"/>
      <c r="I493" s="109"/>
      <c r="J493" s="104">
        <f t="shared" si="107"/>
        <v>0</v>
      </c>
      <c r="K493" s="110"/>
      <c r="L493" s="110"/>
      <c r="M493" s="110"/>
      <c r="N493" s="110"/>
      <c r="O493" s="110"/>
      <c r="P493" s="104">
        <f t="shared" ref="P493:P526" si="110">+E493+J493</f>
        <v>0</v>
      </c>
      <c r="Q493" s="670">
        <f t="shared" si="108"/>
        <v>0</v>
      </c>
      <c r="R493" s="25"/>
      <c r="S493" s="46"/>
      <c r="T493" s="46"/>
      <c r="U493" s="46"/>
      <c r="V493" s="46"/>
    </row>
    <row r="494" spans="1:22" ht="56" hidden="1">
      <c r="A494" s="124"/>
      <c r="B494" s="123"/>
      <c r="C494" s="123"/>
      <c r="D494" s="196" t="s">
        <v>374</v>
      </c>
      <c r="E494" s="109">
        <f t="shared" si="109"/>
        <v>0</v>
      </c>
      <c r="F494" s="109"/>
      <c r="G494" s="109"/>
      <c r="H494" s="109"/>
      <c r="I494" s="109"/>
      <c r="J494" s="104">
        <f t="shared" si="107"/>
        <v>0</v>
      </c>
      <c r="K494" s="110"/>
      <c r="L494" s="110"/>
      <c r="M494" s="110"/>
      <c r="N494" s="110"/>
      <c r="O494" s="110"/>
      <c r="P494" s="104">
        <f t="shared" si="110"/>
        <v>0</v>
      </c>
      <c r="Q494" s="670">
        <f t="shared" si="108"/>
        <v>0</v>
      </c>
      <c r="R494" s="25"/>
      <c r="S494" s="46"/>
      <c r="T494" s="46"/>
      <c r="U494" s="46"/>
      <c r="V494" s="46"/>
    </row>
    <row r="495" spans="1:22" ht="28" hidden="1">
      <c r="A495" s="124"/>
      <c r="B495" s="123"/>
      <c r="C495" s="123"/>
      <c r="D495" s="218" t="s">
        <v>228</v>
      </c>
      <c r="E495" s="109">
        <f t="shared" si="109"/>
        <v>0</v>
      </c>
      <c r="F495" s="109"/>
      <c r="G495" s="109"/>
      <c r="H495" s="109"/>
      <c r="I495" s="109"/>
      <c r="J495" s="104">
        <f t="shared" si="107"/>
        <v>0</v>
      </c>
      <c r="K495" s="110"/>
      <c r="L495" s="110"/>
      <c r="M495" s="110"/>
      <c r="N495" s="110"/>
      <c r="O495" s="110"/>
      <c r="P495" s="104">
        <f t="shared" si="110"/>
        <v>0</v>
      </c>
      <c r="Q495" s="670">
        <f t="shared" si="108"/>
        <v>0</v>
      </c>
      <c r="R495" s="25"/>
      <c r="S495" s="46"/>
      <c r="T495" s="46"/>
      <c r="U495" s="46"/>
      <c r="V495" s="46"/>
    </row>
    <row r="496" spans="1:22" ht="42" hidden="1">
      <c r="A496" s="124"/>
      <c r="B496" s="123"/>
      <c r="C496" s="123"/>
      <c r="D496" s="218" t="s">
        <v>699</v>
      </c>
      <c r="E496" s="109">
        <f t="shared" si="109"/>
        <v>0</v>
      </c>
      <c r="F496" s="109"/>
      <c r="G496" s="109"/>
      <c r="H496" s="109"/>
      <c r="I496" s="109"/>
      <c r="J496" s="104">
        <f t="shared" si="107"/>
        <v>0</v>
      </c>
      <c r="K496" s="110"/>
      <c r="L496" s="110"/>
      <c r="M496" s="110"/>
      <c r="N496" s="110"/>
      <c r="O496" s="110"/>
      <c r="P496" s="104">
        <f t="shared" si="110"/>
        <v>0</v>
      </c>
      <c r="Q496" s="670">
        <f t="shared" si="108"/>
        <v>0</v>
      </c>
      <c r="R496" s="25"/>
      <c r="S496" s="46"/>
      <c r="T496" s="46"/>
      <c r="U496" s="46"/>
      <c r="V496" s="46"/>
    </row>
    <row r="497" spans="1:22" ht="15.5" hidden="1">
      <c r="A497" s="124"/>
      <c r="B497" s="123"/>
      <c r="C497" s="123"/>
      <c r="D497" s="240" t="s">
        <v>1172</v>
      </c>
      <c r="E497" s="109">
        <f t="shared" si="109"/>
        <v>0</v>
      </c>
      <c r="F497" s="109"/>
      <c r="G497" s="109"/>
      <c r="H497" s="109"/>
      <c r="I497" s="109"/>
      <c r="J497" s="104">
        <f t="shared" si="107"/>
        <v>0</v>
      </c>
      <c r="K497" s="110"/>
      <c r="L497" s="110"/>
      <c r="M497" s="110"/>
      <c r="N497" s="110"/>
      <c r="O497" s="110"/>
      <c r="P497" s="104">
        <f t="shared" si="110"/>
        <v>0</v>
      </c>
      <c r="Q497" s="670">
        <f t="shared" si="108"/>
        <v>0</v>
      </c>
      <c r="R497" s="25"/>
      <c r="S497" s="46"/>
      <c r="T497" s="46"/>
      <c r="U497" s="46"/>
      <c r="V497" s="46"/>
    </row>
    <row r="498" spans="1:22" ht="42" hidden="1">
      <c r="A498" s="124"/>
      <c r="B498" s="123"/>
      <c r="C498" s="123"/>
      <c r="D498" s="227" t="s">
        <v>925</v>
      </c>
      <c r="E498" s="109">
        <f t="shared" si="109"/>
        <v>0</v>
      </c>
      <c r="F498" s="109"/>
      <c r="G498" s="109"/>
      <c r="H498" s="109"/>
      <c r="I498" s="109"/>
      <c r="J498" s="104">
        <f t="shared" si="107"/>
        <v>0</v>
      </c>
      <c r="K498" s="110"/>
      <c r="L498" s="110"/>
      <c r="M498" s="110"/>
      <c r="N498" s="110"/>
      <c r="O498" s="110"/>
      <c r="P498" s="104">
        <f t="shared" si="110"/>
        <v>0</v>
      </c>
      <c r="Q498" s="670">
        <f t="shared" si="108"/>
        <v>0</v>
      </c>
      <c r="R498" s="25"/>
      <c r="S498" s="46"/>
      <c r="T498" s="46"/>
      <c r="U498" s="46"/>
      <c r="V498" s="46"/>
    </row>
    <row r="499" spans="1:22" ht="42" hidden="1">
      <c r="A499" s="124"/>
      <c r="B499" s="123"/>
      <c r="C499" s="123"/>
      <c r="D499" s="227" t="s">
        <v>131</v>
      </c>
      <c r="E499" s="109">
        <f t="shared" si="109"/>
        <v>0</v>
      </c>
      <c r="F499" s="109"/>
      <c r="G499" s="109"/>
      <c r="H499" s="109"/>
      <c r="I499" s="109"/>
      <c r="J499" s="104">
        <f t="shared" si="107"/>
        <v>0</v>
      </c>
      <c r="K499" s="110"/>
      <c r="L499" s="110"/>
      <c r="M499" s="110"/>
      <c r="N499" s="110"/>
      <c r="O499" s="110"/>
      <c r="P499" s="104">
        <f t="shared" si="110"/>
        <v>0</v>
      </c>
      <c r="Q499" s="670">
        <f t="shared" si="108"/>
        <v>0</v>
      </c>
      <c r="R499" s="25"/>
      <c r="S499" s="46"/>
      <c r="T499" s="46"/>
      <c r="U499" s="46"/>
      <c r="V499" s="46"/>
    </row>
    <row r="500" spans="1:22" ht="28" hidden="1">
      <c r="A500" s="124"/>
      <c r="B500" s="123"/>
      <c r="C500" s="123"/>
      <c r="D500" s="227" t="s">
        <v>846</v>
      </c>
      <c r="E500" s="109">
        <f t="shared" si="109"/>
        <v>0</v>
      </c>
      <c r="F500" s="109"/>
      <c r="G500" s="102"/>
      <c r="H500" s="102"/>
      <c r="I500" s="102"/>
      <c r="J500" s="104">
        <f t="shared" si="107"/>
        <v>0</v>
      </c>
      <c r="K500" s="110"/>
      <c r="L500" s="110"/>
      <c r="M500" s="110"/>
      <c r="N500" s="110"/>
      <c r="O500" s="110"/>
      <c r="P500" s="104">
        <f t="shared" si="110"/>
        <v>0</v>
      </c>
      <c r="Q500" s="670">
        <f t="shared" si="108"/>
        <v>0</v>
      </c>
      <c r="R500" s="25"/>
      <c r="S500" s="46"/>
      <c r="T500" s="46"/>
      <c r="U500" s="46"/>
      <c r="V500" s="46"/>
    </row>
    <row r="501" spans="1:22" ht="56" hidden="1">
      <c r="A501" s="124"/>
      <c r="B501" s="123"/>
      <c r="C501" s="123"/>
      <c r="D501" s="227" t="s">
        <v>103</v>
      </c>
      <c r="E501" s="109">
        <f t="shared" si="109"/>
        <v>0</v>
      </c>
      <c r="F501" s="109"/>
      <c r="G501" s="109"/>
      <c r="H501" s="109"/>
      <c r="I501" s="109"/>
      <c r="J501" s="104">
        <f t="shared" si="107"/>
        <v>0</v>
      </c>
      <c r="K501" s="110"/>
      <c r="L501" s="110"/>
      <c r="M501" s="110"/>
      <c r="N501" s="110"/>
      <c r="O501" s="110"/>
      <c r="P501" s="104">
        <f t="shared" si="110"/>
        <v>0</v>
      </c>
      <c r="Q501" s="670">
        <f t="shared" si="108"/>
        <v>0</v>
      </c>
      <c r="R501" s="25"/>
      <c r="S501" s="46"/>
      <c r="T501" s="46"/>
      <c r="U501" s="46"/>
      <c r="V501" s="46"/>
    </row>
    <row r="502" spans="1:22" ht="28" hidden="1">
      <c r="A502" s="124"/>
      <c r="B502" s="123"/>
      <c r="C502" s="123"/>
      <c r="D502" s="218" t="s">
        <v>1171</v>
      </c>
      <c r="E502" s="109">
        <f t="shared" si="109"/>
        <v>0</v>
      </c>
      <c r="F502" s="109"/>
      <c r="G502" s="109"/>
      <c r="H502" s="109"/>
      <c r="I502" s="109"/>
      <c r="J502" s="104">
        <f t="shared" si="107"/>
        <v>0</v>
      </c>
      <c r="K502" s="110"/>
      <c r="L502" s="110"/>
      <c r="M502" s="110"/>
      <c r="N502" s="110"/>
      <c r="O502" s="110"/>
      <c r="P502" s="104">
        <f t="shared" si="110"/>
        <v>0</v>
      </c>
      <c r="Q502" s="670">
        <f t="shared" si="108"/>
        <v>0</v>
      </c>
      <c r="R502" s="25"/>
      <c r="S502" s="46"/>
      <c r="T502" s="46"/>
      <c r="U502" s="46"/>
      <c r="V502" s="46"/>
    </row>
    <row r="503" spans="1:22" ht="56" hidden="1">
      <c r="A503" s="124"/>
      <c r="B503" s="123"/>
      <c r="C503" s="123"/>
      <c r="D503" s="227" t="s">
        <v>847</v>
      </c>
      <c r="E503" s="109">
        <f t="shared" si="109"/>
        <v>0</v>
      </c>
      <c r="F503" s="109"/>
      <c r="G503" s="109"/>
      <c r="H503" s="109"/>
      <c r="I503" s="109"/>
      <c r="J503" s="104">
        <f t="shared" si="107"/>
        <v>0</v>
      </c>
      <c r="K503" s="110"/>
      <c r="L503" s="110"/>
      <c r="M503" s="110"/>
      <c r="N503" s="110"/>
      <c r="O503" s="110"/>
      <c r="P503" s="104">
        <f t="shared" si="110"/>
        <v>0</v>
      </c>
      <c r="Q503" s="670">
        <f t="shared" si="108"/>
        <v>0</v>
      </c>
      <c r="R503" s="25"/>
      <c r="S503" s="46"/>
      <c r="T503" s="46"/>
      <c r="U503" s="46"/>
      <c r="V503" s="46"/>
    </row>
    <row r="504" spans="1:22" ht="28" hidden="1">
      <c r="A504" s="124"/>
      <c r="B504" s="123"/>
      <c r="C504" s="123"/>
      <c r="D504" s="227" t="s">
        <v>844</v>
      </c>
      <c r="E504" s="109">
        <f t="shared" si="109"/>
        <v>0</v>
      </c>
      <c r="F504" s="109"/>
      <c r="G504" s="109"/>
      <c r="H504" s="109"/>
      <c r="I504" s="109"/>
      <c r="J504" s="104">
        <f t="shared" si="107"/>
        <v>0</v>
      </c>
      <c r="K504" s="110"/>
      <c r="L504" s="110"/>
      <c r="M504" s="110"/>
      <c r="N504" s="110"/>
      <c r="O504" s="110"/>
      <c r="P504" s="104">
        <f t="shared" si="110"/>
        <v>0</v>
      </c>
      <c r="Q504" s="670">
        <f t="shared" si="108"/>
        <v>0</v>
      </c>
      <c r="R504" s="25"/>
      <c r="S504" s="46"/>
      <c r="T504" s="46"/>
      <c r="U504" s="46"/>
      <c r="V504" s="46"/>
    </row>
    <row r="505" spans="1:22" ht="56" hidden="1">
      <c r="A505" s="124"/>
      <c r="B505" s="123"/>
      <c r="C505" s="123"/>
      <c r="D505" s="227" t="s">
        <v>130</v>
      </c>
      <c r="E505" s="109">
        <f t="shared" si="109"/>
        <v>0</v>
      </c>
      <c r="F505" s="109"/>
      <c r="G505" s="109"/>
      <c r="H505" s="109"/>
      <c r="I505" s="109"/>
      <c r="J505" s="104">
        <f t="shared" si="107"/>
        <v>0</v>
      </c>
      <c r="K505" s="110"/>
      <c r="L505" s="110"/>
      <c r="M505" s="110"/>
      <c r="N505" s="110"/>
      <c r="O505" s="110"/>
      <c r="P505" s="104">
        <f t="shared" si="110"/>
        <v>0</v>
      </c>
      <c r="Q505" s="670">
        <f t="shared" si="108"/>
        <v>0</v>
      </c>
      <c r="R505" s="25"/>
      <c r="S505" s="46"/>
      <c r="T505" s="46"/>
      <c r="U505" s="46"/>
      <c r="V505" s="46"/>
    </row>
    <row r="506" spans="1:22" ht="70" hidden="1">
      <c r="A506" s="124"/>
      <c r="B506" s="123"/>
      <c r="C506" s="123"/>
      <c r="D506" s="227" t="s">
        <v>212</v>
      </c>
      <c r="E506" s="109">
        <f t="shared" si="109"/>
        <v>0</v>
      </c>
      <c r="F506" s="109"/>
      <c r="G506" s="109"/>
      <c r="H506" s="109"/>
      <c r="I506" s="109"/>
      <c r="J506" s="104">
        <f t="shared" si="107"/>
        <v>0</v>
      </c>
      <c r="K506" s="110"/>
      <c r="L506" s="110"/>
      <c r="M506" s="110"/>
      <c r="N506" s="110"/>
      <c r="O506" s="110"/>
      <c r="P506" s="104">
        <f t="shared" si="110"/>
        <v>0</v>
      </c>
      <c r="Q506" s="670">
        <f t="shared" si="108"/>
        <v>0</v>
      </c>
      <c r="R506" s="25"/>
      <c r="S506" s="46"/>
      <c r="T506" s="46"/>
      <c r="U506" s="46"/>
      <c r="V506" s="46"/>
    </row>
    <row r="507" spans="1:22" ht="42" hidden="1">
      <c r="A507" s="124"/>
      <c r="B507" s="123"/>
      <c r="C507" s="123"/>
      <c r="D507" s="241" t="s">
        <v>1447</v>
      </c>
      <c r="E507" s="208">
        <f t="shared" si="109"/>
        <v>0</v>
      </c>
      <c r="F507" s="208"/>
      <c r="G507" s="208"/>
      <c r="H507" s="208"/>
      <c r="I507" s="208"/>
      <c r="J507" s="104">
        <f t="shared" si="107"/>
        <v>0</v>
      </c>
      <c r="K507" s="209"/>
      <c r="L507" s="209"/>
      <c r="M507" s="209"/>
      <c r="N507" s="209"/>
      <c r="O507" s="209"/>
      <c r="P507" s="115">
        <f t="shared" si="110"/>
        <v>0</v>
      </c>
      <c r="Q507" s="670">
        <f t="shared" si="108"/>
        <v>0</v>
      </c>
      <c r="R507" s="25"/>
      <c r="S507" s="46"/>
      <c r="T507" s="46"/>
      <c r="U507" s="46"/>
      <c r="V507" s="46"/>
    </row>
    <row r="508" spans="1:22" ht="56" hidden="1">
      <c r="A508" s="124"/>
      <c r="B508" s="123"/>
      <c r="C508" s="123"/>
      <c r="D508" s="196" t="s">
        <v>528</v>
      </c>
      <c r="E508" s="208">
        <f t="shared" si="109"/>
        <v>0</v>
      </c>
      <c r="F508" s="208"/>
      <c r="G508" s="208"/>
      <c r="H508" s="208"/>
      <c r="I508" s="208"/>
      <c r="J508" s="104">
        <f t="shared" si="107"/>
        <v>0</v>
      </c>
      <c r="K508" s="209"/>
      <c r="L508" s="209"/>
      <c r="M508" s="209"/>
      <c r="N508" s="209"/>
      <c r="O508" s="110"/>
      <c r="P508" s="104">
        <f t="shared" si="110"/>
        <v>0</v>
      </c>
      <c r="Q508" s="670">
        <f t="shared" si="108"/>
        <v>0</v>
      </c>
      <c r="R508" s="25"/>
      <c r="S508" s="46"/>
      <c r="T508" s="46"/>
      <c r="U508" s="46"/>
      <c r="V508" s="46"/>
    </row>
    <row r="509" spans="1:22" hidden="1">
      <c r="A509" s="124"/>
      <c r="B509" s="123"/>
      <c r="C509" s="123"/>
      <c r="D509" s="100"/>
      <c r="E509" s="104">
        <f t="shared" si="109"/>
        <v>0</v>
      </c>
      <c r="F509" s="104"/>
      <c r="G509" s="104"/>
      <c r="H509" s="104"/>
      <c r="I509" s="104"/>
      <c r="J509" s="104">
        <f t="shared" si="107"/>
        <v>0</v>
      </c>
      <c r="K509" s="104"/>
      <c r="L509" s="104"/>
      <c r="M509" s="104"/>
      <c r="N509" s="104"/>
      <c r="O509" s="104"/>
      <c r="P509" s="104">
        <f t="shared" si="110"/>
        <v>0</v>
      </c>
      <c r="Q509" s="670">
        <f t="shared" si="108"/>
        <v>0</v>
      </c>
      <c r="R509" s="25"/>
      <c r="S509" s="46"/>
      <c r="T509" s="46"/>
      <c r="U509" s="46"/>
      <c r="V509" s="46"/>
    </row>
    <row r="510" spans="1:22" ht="15.5" hidden="1">
      <c r="A510" s="124"/>
      <c r="B510" s="123"/>
      <c r="C510" s="123"/>
      <c r="D510" s="227"/>
      <c r="E510" s="104">
        <f t="shared" si="109"/>
        <v>0</v>
      </c>
      <c r="F510" s="104"/>
      <c r="G510" s="104"/>
      <c r="H510" s="104"/>
      <c r="I510" s="104"/>
      <c r="J510" s="104">
        <f t="shared" ref="J510:J526" si="111">+L510+O510</f>
        <v>0</v>
      </c>
      <c r="K510" s="104"/>
      <c r="L510" s="104"/>
      <c r="M510" s="104"/>
      <c r="N510" s="104"/>
      <c r="O510" s="104"/>
      <c r="P510" s="104">
        <f t="shared" si="110"/>
        <v>0</v>
      </c>
      <c r="Q510" s="670">
        <f t="shared" si="108"/>
        <v>0</v>
      </c>
      <c r="R510" s="25"/>
      <c r="S510" s="46"/>
      <c r="T510" s="46"/>
      <c r="U510" s="46"/>
      <c r="V510" s="46"/>
    </row>
    <row r="511" spans="1:22" ht="28" hidden="1">
      <c r="A511" s="124"/>
      <c r="B511" s="123"/>
      <c r="C511" s="123"/>
      <c r="D511" s="218" t="s">
        <v>204</v>
      </c>
      <c r="E511" s="104">
        <f t="shared" si="109"/>
        <v>0</v>
      </c>
      <c r="F511" s="104"/>
      <c r="G511" s="104"/>
      <c r="H511" s="104"/>
      <c r="I511" s="104"/>
      <c r="J511" s="104">
        <f t="shared" si="111"/>
        <v>0</v>
      </c>
      <c r="K511" s="104"/>
      <c r="L511" s="104"/>
      <c r="M511" s="104"/>
      <c r="N511" s="104"/>
      <c r="O511" s="104"/>
      <c r="P511" s="104">
        <f t="shared" si="110"/>
        <v>0</v>
      </c>
      <c r="Q511" s="670">
        <f t="shared" si="108"/>
        <v>0</v>
      </c>
      <c r="R511" s="25"/>
      <c r="S511" s="46"/>
      <c r="T511" s="46"/>
      <c r="U511" s="46"/>
      <c r="V511" s="46"/>
    </row>
    <row r="512" spans="1:22" ht="42" hidden="1">
      <c r="A512" s="124"/>
      <c r="B512" s="123"/>
      <c r="C512" s="123"/>
      <c r="D512" s="213" t="s">
        <v>1102</v>
      </c>
      <c r="E512" s="104">
        <f t="shared" si="109"/>
        <v>0</v>
      </c>
      <c r="F512" s="104"/>
      <c r="G512" s="104"/>
      <c r="H512" s="104"/>
      <c r="I512" s="104"/>
      <c r="J512" s="104">
        <f t="shared" si="111"/>
        <v>0</v>
      </c>
      <c r="K512" s="104"/>
      <c r="L512" s="104"/>
      <c r="M512" s="104"/>
      <c r="N512" s="104"/>
      <c r="O512" s="104"/>
      <c r="P512" s="104">
        <f t="shared" si="110"/>
        <v>0</v>
      </c>
      <c r="Q512" s="670">
        <f t="shared" si="108"/>
        <v>0</v>
      </c>
      <c r="R512" s="25"/>
      <c r="S512" s="46"/>
      <c r="T512" s="46"/>
      <c r="U512" s="46"/>
      <c r="V512" s="46"/>
    </row>
    <row r="513" spans="1:40" ht="15.5" hidden="1">
      <c r="A513" s="124"/>
      <c r="B513" s="123"/>
      <c r="C513" s="123"/>
      <c r="D513" s="227"/>
      <c r="E513" s="104">
        <f t="shared" si="109"/>
        <v>0</v>
      </c>
      <c r="F513" s="104"/>
      <c r="G513" s="104"/>
      <c r="H513" s="104"/>
      <c r="I513" s="104"/>
      <c r="J513" s="104">
        <f t="shared" si="111"/>
        <v>0</v>
      </c>
      <c r="K513" s="104"/>
      <c r="L513" s="104"/>
      <c r="M513" s="104"/>
      <c r="N513" s="104"/>
      <c r="O513" s="104"/>
      <c r="P513" s="104">
        <f t="shared" si="110"/>
        <v>0</v>
      </c>
      <c r="Q513" s="670">
        <f t="shared" ref="Q513:Q527" si="112">+P513</f>
        <v>0</v>
      </c>
      <c r="R513" s="25"/>
      <c r="S513" s="46"/>
      <c r="T513" s="46"/>
      <c r="U513" s="46"/>
      <c r="V513" s="46"/>
    </row>
    <row r="514" spans="1:40" ht="70" hidden="1">
      <c r="A514" s="124"/>
      <c r="B514" s="123"/>
      <c r="C514" s="123"/>
      <c r="D514" s="196" t="s">
        <v>435</v>
      </c>
      <c r="E514" s="109">
        <f t="shared" si="109"/>
        <v>0</v>
      </c>
      <c r="F514" s="109"/>
      <c r="G514" s="104"/>
      <c r="H514" s="104"/>
      <c r="I514" s="104"/>
      <c r="J514" s="104">
        <f t="shared" si="111"/>
        <v>0</v>
      </c>
      <c r="K514" s="104"/>
      <c r="L514" s="104"/>
      <c r="M514" s="104"/>
      <c r="N514" s="104"/>
      <c r="O514" s="104"/>
      <c r="P514" s="104">
        <f t="shared" si="110"/>
        <v>0</v>
      </c>
      <c r="Q514" s="670">
        <f t="shared" si="112"/>
        <v>0</v>
      </c>
      <c r="R514" s="25"/>
      <c r="S514" s="46"/>
      <c r="T514" s="46"/>
      <c r="U514" s="46"/>
      <c r="V514" s="46"/>
    </row>
    <row r="515" spans="1:40" ht="112" hidden="1">
      <c r="A515" s="124"/>
      <c r="B515" s="123"/>
      <c r="C515" s="123"/>
      <c r="D515" s="225" t="s">
        <v>362</v>
      </c>
      <c r="E515" s="104">
        <f t="shared" si="109"/>
        <v>0</v>
      </c>
      <c r="F515" s="104"/>
      <c r="G515" s="104"/>
      <c r="H515" s="104"/>
      <c r="I515" s="104"/>
      <c r="J515" s="104">
        <f t="shared" si="111"/>
        <v>0</v>
      </c>
      <c r="K515" s="104"/>
      <c r="L515" s="104"/>
      <c r="M515" s="104"/>
      <c r="N515" s="104"/>
      <c r="O515" s="104"/>
      <c r="P515" s="104">
        <f t="shared" si="110"/>
        <v>0</v>
      </c>
      <c r="Q515" s="670">
        <f t="shared" si="112"/>
        <v>0</v>
      </c>
      <c r="R515" s="25"/>
      <c r="S515" s="46"/>
      <c r="T515" s="46"/>
      <c r="U515" s="46"/>
      <c r="V515" s="46"/>
    </row>
    <row r="516" spans="1:40" ht="112" hidden="1">
      <c r="A516" s="124"/>
      <c r="B516" s="123"/>
      <c r="C516" s="123"/>
      <c r="D516" s="196" t="s">
        <v>433</v>
      </c>
      <c r="E516" s="109">
        <f t="shared" si="109"/>
        <v>0</v>
      </c>
      <c r="F516" s="109"/>
      <c r="G516" s="104"/>
      <c r="H516" s="104"/>
      <c r="I516" s="104"/>
      <c r="J516" s="104">
        <f t="shared" si="111"/>
        <v>0</v>
      </c>
      <c r="K516" s="104"/>
      <c r="L516" s="104"/>
      <c r="M516" s="104"/>
      <c r="N516" s="104"/>
      <c r="O516" s="104"/>
      <c r="P516" s="104">
        <f t="shared" si="110"/>
        <v>0</v>
      </c>
      <c r="Q516" s="670">
        <f t="shared" si="112"/>
        <v>0</v>
      </c>
      <c r="R516" s="25"/>
      <c r="S516" s="46"/>
      <c r="T516" s="46"/>
      <c r="U516" s="46"/>
      <c r="V516" s="46"/>
    </row>
    <row r="517" spans="1:40" ht="42" hidden="1">
      <c r="A517" s="124"/>
      <c r="B517" s="123"/>
      <c r="C517" s="123"/>
      <c r="D517" s="197" t="s">
        <v>739</v>
      </c>
      <c r="E517" s="104">
        <f t="shared" si="109"/>
        <v>0</v>
      </c>
      <c r="F517" s="104"/>
      <c r="G517" s="104"/>
      <c r="H517" s="104"/>
      <c r="I517" s="104"/>
      <c r="J517" s="104">
        <f t="shared" si="111"/>
        <v>0</v>
      </c>
      <c r="K517" s="104"/>
      <c r="L517" s="104"/>
      <c r="M517" s="104"/>
      <c r="N517" s="104"/>
      <c r="O517" s="104"/>
      <c r="P517" s="104">
        <f t="shared" si="110"/>
        <v>0</v>
      </c>
      <c r="Q517" s="670">
        <f t="shared" si="112"/>
        <v>0</v>
      </c>
      <c r="R517" s="25"/>
      <c r="S517" s="46"/>
      <c r="T517" s="46"/>
      <c r="U517" s="46"/>
      <c r="V517" s="46"/>
    </row>
    <row r="518" spans="1:40" ht="42" hidden="1">
      <c r="A518" s="124"/>
      <c r="B518" s="123"/>
      <c r="C518" s="123"/>
      <c r="D518" s="225" t="s">
        <v>972</v>
      </c>
      <c r="E518" s="104">
        <f t="shared" si="109"/>
        <v>0</v>
      </c>
      <c r="F518" s="104"/>
      <c r="G518" s="104"/>
      <c r="H518" s="104"/>
      <c r="I518" s="104"/>
      <c r="J518" s="104"/>
      <c r="K518" s="104"/>
      <c r="L518" s="104"/>
      <c r="M518" s="104"/>
      <c r="N518" s="104"/>
      <c r="O518" s="104"/>
      <c r="P518" s="104">
        <f t="shared" si="110"/>
        <v>0</v>
      </c>
      <c r="Q518" s="670">
        <f t="shared" si="112"/>
        <v>0</v>
      </c>
      <c r="R518" s="25"/>
      <c r="S518" s="46"/>
      <c r="T518" s="46"/>
      <c r="U518" s="46"/>
      <c r="V518" s="46"/>
    </row>
    <row r="519" spans="1:40" ht="15.5" hidden="1">
      <c r="A519" s="124"/>
      <c r="B519" s="123"/>
      <c r="C519" s="123"/>
      <c r="D519" s="196" t="s">
        <v>718</v>
      </c>
      <c r="E519" s="104">
        <f t="shared" si="109"/>
        <v>0</v>
      </c>
      <c r="F519" s="104"/>
      <c r="G519" s="104"/>
      <c r="H519" s="104"/>
      <c r="I519" s="104"/>
      <c r="J519" s="104">
        <f t="shared" si="111"/>
        <v>0</v>
      </c>
      <c r="K519" s="104"/>
      <c r="L519" s="104"/>
      <c r="M519" s="104"/>
      <c r="N519" s="104"/>
      <c r="O519" s="104"/>
      <c r="P519" s="104">
        <f t="shared" si="110"/>
        <v>0</v>
      </c>
      <c r="Q519" s="670">
        <f t="shared" si="112"/>
        <v>0</v>
      </c>
      <c r="R519" s="25"/>
      <c r="S519" s="46"/>
      <c r="T519" s="46"/>
      <c r="U519" s="46"/>
      <c r="V519" s="46"/>
    </row>
    <row r="520" spans="1:40" ht="42" hidden="1">
      <c r="A520" s="124"/>
      <c r="B520" s="123"/>
      <c r="C520" s="123"/>
      <c r="D520" s="196" t="s">
        <v>575</v>
      </c>
      <c r="E520" s="104">
        <f t="shared" si="109"/>
        <v>0</v>
      </c>
      <c r="F520" s="104"/>
      <c r="G520" s="104"/>
      <c r="H520" s="104"/>
      <c r="I520" s="104"/>
      <c r="J520" s="104">
        <f t="shared" si="111"/>
        <v>0</v>
      </c>
      <c r="K520" s="104"/>
      <c r="L520" s="104"/>
      <c r="M520" s="104"/>
      <c r="N520" s="104"/>
      <c r="O520" s="104"/>
      <c r="P520" s="104">
        <f t="shared" si="110"/>
        <v>0</v>
      </c>
      <c r="Q520" s="670">
        <f t="shared" si="112"/>
        <v>0</v>
      </c>
      <c r="R520" s="25"/>
      <c r="S520" s="46"/>
      <c r="T520" s="46"/>
      <c r="U520" s="46"/>
      <c r="V520" s="46"/>
    </row>
    <row r="521" spans="1:40" ht="28" hidden="1">
      <c r="A521" s="124"/>
      <c r="B521" s="123"/>
      <c r="C521" s="123"/>
      <c r="D521" s="234" t="s">
        <v>246</v>
      </c>
      <c r="E521" s="104">
        <f t="shared" si="109"/>
        <v>0</v>
      </c>
      <c r="F521" s="104"/>
      <c r="G521" s="104"/>
      <c r="H521" s="104"/>
      <c r="I521" s="104"/>
      <c r="J521" s="104">
        <f t="shared" si="111"/>
        <v>0</v>
      </c>
      <c r="K521" s="104"/>
      <c r="L521" s="104"/>
      <c r="M521" s="104"/>
      <c r="N521" s="104"/>
      <c r="O521" s="104"/>
      <c r="P521" s="104">
        <f t="shared" si="110"/>
        <v>0</v>
      </c>
      <c r="Q521" s="670">
        <f t="shared" si="112"/>
        <v>0</v>
      </c>
      <c r="R521" s="25"/>
      <c r="S521" s="46"/>
      <c r="T521" s="46"/>
      <c r="U521" s="46"/>
      <c r="V521" s="46"/>
    </row>
    <row r="522" spans="1:40" ht="28" hidden="1">
      <c r="A522" s="124"/>
      <c r="B522" s="123"/>
      <c r="C522" s="123"/>
      <c r="D522" s="242" t="s">
        <v>1472</v>
      </c>
      <c r="E522" s="115">
        <f t="shared" si="109"/>
        <v>0</v>
      </c>
      <c r="F522" s="115"/>
      <c r="G522" s="115"/>
      <c r="H522" s="115"/>
      <c r="I522" s="115"/>
      <c r="J522" s="115"/>
      <c r="K522" s="115"/>
      <c r="L522" s="115"/>
      <c r="M522" s="115"/>
      <c r="N522" s="115"/>
      <c r="O522" s="115"/>
      <c r="P522" s="115">
        <f t="shared" si="110"/>
        <v>0</v>
      </c>
      <c r="Q522" s="670">
        <f t="shared" si="112"/>
        <v>0</v>
      </c>
      <c r="R522" s="25"/>
      <c r="S522" s="46"/>
      <c r="T522" s="46"/>
      <c r="U522" s="46"/>
      <c r="V522" s="46"/>
    </row>
    <row r="523" spans="1:40" ht="56" hidden="1">
      <c r="A523" s="124"/>
      <c r="B523" s="123"/>
      <c r="C523" s="123"/>
      <c r="D523" s="226" t="s">
        <v>398</v>
      </c>
      <c r="E523" s="104">
        <f t="shared" si="109"/>
        <v>0</v>
      </c>
      <c r="F523" s="104"/>
      <c r="G523" s="104"/>
      <c r="H523" s="104"/>
      <c r="I523" s="104"/>
      <c r="J523" s="104">
        <f t="shared" si="111"/>
        <v>0</v>
      </c>
      <c r="K523" s="104"/>
      <c r="L523" s="104"/>
      <c r="M523" s="104"/>
      <c r="N523" s="104"/>
      <c r="O523" s="104"/>
      <c r="P523" s="104">
        <f t="shared" si="110"/>
        <v>0</v>
      </c>
      <c r="Q523" s="670">
        <f t="shared" si="112"/>
        <v>0</v>
      </c>
      <c r="R523" s="25"/>
      <c r="S523" s="46"/>
      <c r="T523" s="46"/>
      <c r="U523" s="46"/>
      <c r="V523" s="46"/>
    </row>
    <row r="524" spans="1:40" ht="42" hidden="1">
      <c r="A524" s="124"/>
      <c r="B524" s="123"/>
      <c r="C524" s="123"/>
      <c r="D524" s="227" t="s">
        <v>437</v>
      </c>
      <c r="E524" s="104">
        <f t="shared" si="109"/>
        <v>0</v>
      </c>
      <c r="F524" s="104"/>
      <c r="G524" s="104"/>
      <c r="H524" s="104"/>
      <c r="I524" s="104"/>
      <c r="J524" s="104">
        <f t="shared" si="111"/>
        <v>0</v>
      </c>
      <c r="K524" s="104"/>
      <c r="L524" s="104"/>
      <c r="M524" s="104"/>
      <c r="N524" s="104"/>
      <c r="O524" s="104"/>
      <c r="P524" s="104">
        <f t="shared" si="110"/>
        <v>0</v>
      </c>
      <c r="Q524" s="670">
        <f t="shared" si="112"/>
        <v>0</v>
      </c>
      <c r="R524" s="25"/>
      <c r="S524" s="46"/>
      <c r="T524" s="46"/>
      <c r="U524" s="46"/>
      <c r="V524" s="46"/>
    </row>
    <row r="525" spans="1:40" ht="112" hidden="1">
      <c r="A525" s="124"/>
      <c r="B525" s="123"/>
      <c r="C525" s="123"/>
      <c r="D525" s="227" t="s">
        <v>789</v>
      </c>
      <c r="E525" s="104">
        <f t="shared" si="109"/>
        <v>0</v>
      </c>
      <c r="F525" s="104"/>
      <c r="G525" s="104"/>
      <c r="H525" s="104"/>
      <c r="I525" s="104"/>
      <c r="J525" s="104">
        <f t="shared" si="111"/>
        <v>0</v>
      </c>
      <c r="K525" s="104"/>
      <c r="L525" s="104"/>
      <c r="M525" s="104"/>
      <c r="N525" s="104"/>
      <c r="O525" s="104"/>
      <c r="P525" s="104">
        <f t="shared" si="110"/>
        <v>0</v>
      </c>
      <c r="Q525" s="670">
        <f t="shared" si="112"/>
        <v>0</v>
      </c>
      <c r="R525" s="25"/>
      <c r="S525" s="46"/>
      <c r="T525" s="46"/>
      <c r="U525" s="46"/>
      <c r="V525" s="46"/>
    </row>
    <row r="526" spans="1:40" ht="84" hidden="1">
      <c r="A526" s="124"/>
      <c r="B526" s="117"/>
      <c r="C526" s="117"/>
      <c r="D526" s="227" t="s">
        <v>572</v>
      </c>
      <c r="E526" s="105">
        <f t="shared" si="109"/>
        <v>0</v>
      </c>
      <c r="F526" s="105"/>
      <c r="G526" s="105"/>
      <c r="H526" s="105"/>
      <c r="I526" s="105"/>
      <c r="J526" s="105">
        <f t="shared" si="111"/>
        <v>0</v>
      </c>
      <c r="K526" s="105"/>
      <c r="L526" s="105"/>
      <c r="M526" s="105"/>
      <c r="N526" s="105"/>
      <c r="O526" s="105"/>
      <c r="P526" s="105">
        <f t="shared" si="110"/>
        <v>0</v>
      </c>
      <c r="Q526" s="670">
        <f t="shared" si="112"/>
        <v>0</v>
      </c>
      <c r="R526" s="25"/>
      <c r="S526" s="46"/>
      <c r="T526" s="46"/>
      <c r="U526" s="46"/>
      <c r="V526" s="46"/>
    </row>
    <row r="527" spans="1:40" ht="34.5" customHeight="1">
      <c r="A527" s="845"/>
      <c r="B527" s="845"/>
      <c r="C527" s="129"/>
      <c r="D527" s="275" t="s">
        <v>1420</v>
      </c>
      <c r="E527" s="276">
        <f t="shared" ref="E527:P527" si="113">+E68</f>
        <v>0</v>
      </c>
      <c r="F527" s="276">
        <f t="shared" si="113"/>
        <v>0</v>
      </c>
      <c r="G527" s="276">
        <f t="shared" si="113"/>
        <v>0</v>
      </c>
      <c r="H527" s="276">
        <f t="shared" si="113"/>
        <v>0</v>
      </c>
      <c r="I527" s="276">
        <f t="shared" si="113"/>
        <v>0</v>
      </c>
      <c r="J527" s="276">
        <f>J68</f>
        <v>163764800</v>
      </c>
      <c r="K527" s="276">
        <f t="shared" si="113"/>
        <v>0</v>
      </c>
      <c r="L527" s="276">
        <f>L68</f>
        <v>9397700</v>
      </c>
      <c r="M527" s="276">
        <f t="shared" si="113"/>
        <v>0</v>
      </c>
      <c r="N527" s="276">
        <f t="shared" si="113"/>
        <v>0</v>
      </c>
      <c r="O527" s="276">
        <f t="shared" si="113"/>
        <v>154367100</v>
      </c>
      <c r="P527" s="276">
        <f t="shared" si="113"/>
        <v>163764800</v>
      </c>
      <c r="Q527" s="672">
        <f t="shared" si="112"/>
        <v>163764800</v>
      </c>
      <c r="R527" s="678"/>
      <c r="S527" s="678"/>
      <c r="T527" s="678"/>
      <c r="U527" s="679"/>
      <c r="V527" s="679"/>
      <c r="W527" s="307"/>
      <c r="X527" s="307"/>
      <c r="Y527" s="307"/>
      <c r="Z527" s="307"/>
      <c r="AA527" s="307"/>
      <c r="AB527" s="307"/>
      <c r="AC527" s="307"/>
      <c r="AD527" s="307"/>
      <c r="AE527" s="307"/>
      <c r="AF527" s="307"/>
      <c r="AG527" s="307"/>
      <c r="AH527" s="307"/>
      <c r="AI527" s="307"/>
      <c r="AJ527" s="307"/>
      <c r="AK527" s="307"/>
      <c r="AL527" s="307"/>
      <c r="AM527" s="307"/>
      <c r="AN527" s="307"/>
    </row>
    <row r="528" spans="1:40" ht="42" hidden="1">
      <c r="A528" s="844"/>
      <c r="B528" s="844"/>
      <c r="C528" s="123"/>
      <c r="D528" s="114" t="s">
        <v>764</v>
      </c>
      <c r="E528" s="115">
        <f>+E70+E446+E174</f>
        <v>0</v>
      </c>
      <c r="F528" s="115"/>
      <c r="G528" s="115">
        <f>+G70+G446+G174</f>
        <v>0</v>
      </c>
      <c r="H528" s="115">
        <f>+H70+H446+H174</f>
        <v>0</v>
      </c>
      <c r="I528" s="115"/>
      <c r="J528" s="115">
        <f t="shared" ref="J528:P528" si="114">+J70+J446+J174</f>
        <v>0</v>
      </c>
      <c r="K528" s="115">
        <f t="shared" si="114"/>
        <v>0</v>
      </c>
      <c r="L528" s="115">
        <f t="shared" si="114"/>
        <v>0</v>
      </c>
      <c r="M528" s="115">
        <f t="shared" si="114"/>
        <v>0</v>
      </c>
      <c r="N528" s="115">
        <f t="shared" si="114"/>
        <v>0</v>
      </c>
      <c r="O528" s="115">
        <f t="shared" si="114"/>
        <v>0</v>
      </c>
      <c r="P528" s="115">
        <f t="shared" si="114"/>
        <v>0</v>
      </c>
      <c r="Q528" s="670">
        <f>+P528</f>
        <v>0</v>
      </c>
      <c r="R528" s="47"/>
      <c r="S528" s="48"/>
      <c r="T528" s="48"/>
      <c r="U528" s="48"/>
      <c r="V528" s="48"/>
    </row>
    <row r="529" spans="1:66" ht="33.75" customHeight="1">
      <c r="A529" s="80"/>
      <c r="B529" s="80"/>
      <c r="C529" s="342"/>
      <c r="D529" s="343"/>
      <c r="E529" s="344"/>
      <c r="F529" s="344"/>
      <c r="G529" s="344"/>
      <c r="H529" s="344"/>
      <c r="I529" s="344"/>
      <c r="J529" s="344"/>
      <c r="K529" s="344"/>
      <c r="L529" s="344"/>
      <c r="M529" s="344"/>
      <c r="N529" s="344"/>
      <c r="O529" s="344"/>
      <c r="P529" s="97"/>
      <c r="Q529" s="671">
        <f>108800836-P527</f>
        <v>-54963964</v>
      </c>
      <c r="R529" s="47"/>
      <c r="S529" s="48"/>
      <c r="T529" s="48"/>
      <c r="U529" s="48"/>
      <c r="V529" s="48"/>
    </row>
    <row r="530" spans="1:66" s="64" customFormat="1" ht="29.25" customHeight="1">
      <c r="A530" s="317"/>
      <c r="B530" s="317"/>
      <c r="C530" s="317"/>
      <c r="D530" s="318"/>
      <c r="E530" s="318"/>
      <c r="F530" s="318"/>
      <c r="G530" s="319"/>
      <c r="H530" s="318"/>
      <c r="I530" s="318"/>
      <c r="J530" s="320"/>
      <c r="K530" s="320"/>
      <c r="L530" s="321"/>
      <c r="M530" s="322"/>
      <c r="N530" s="812"/>
      <c r="O530" s="812"/>
      <c r="P530" s="812"/>
      <c r="Q530" s="672">
        <v>1</v>
      </c>
      <c r="R530" s="680"/>
      <c r="S530" s="681"/>
      <c r="T530" s="681"/>
      <c r="U530" s="681"/>
      <c r="V530" s="681"/>
      <c r="W530" s="681"/>
      <c r="X530" s="681"/>
      <c r="Y530" s="681"/>
      <c r="Z530" s="681"/>
      <c r="AA530" s="681"/>
      <c r="AB530" s="681"/>
      <c r="AC530" s="681"/>
      <c r="AD530" s="681"/>
      <c r="AE530" s="681"/>
      <c r="AF530" s="681"/>
      <c r="AG530" s="681"/>
      <c r="AH530" s="681"/>
      <c r="AI530" s="681"/>
      <c r="AJ530" s="681"/>
      <c r="AK530" s="681"/>
      <c r="AL530" s="681"/>
      <c r="AM530" s="681"/>
      <c r="AN530" s="681"/>
      <c r="AO530" s="52"/>
      <c r="AP530" s="52"/>
      <c r="AQ530" s="52"/>
      <c r="AR530" s="52"/>
      <c r="AS530" s="51"/>
      <c r="AT530" s="51"/>
      <c r="AU530" s="51"/>
      <c r="AV530" s="51"/>
      <c r="AW530" s="51"/>
      <c r="AX530" s="51"/>
      <c r="AY530" s="51"/>
      <c r="AZ530" s="51"/>
      <c r="BA530" s="51"/>
      <c r="BB530" s="51"/>
      <c r="BC530" s="51"/>
      <c r="BD530" s="51"/>
      <c r="BE530" s="51"/>
      <c r="BF530" s="51"/>
      <c r="BG530" s="51"/>
      <c r="BH530" s="51"/>
      <c r="BI530" s="51"/>
      <c r="BJ530" s="51"/>
      <c r="BK530" s="51"/>
      <c r="BL530" s="51"/>
      <c r="BM530" s="51"/>
      <c r="BN530" s="51"/>
    </row>
    <row r="531" spans="1:66" s="29" customFormat="1" ht="20" hidden="1">
      <c r="A531" s="66"/>
      <c r="B531" s="66"/>
      <c r="C531" s="66"/>
      <c r="D531" s="67"/>
      <c r="E531" s="68"/>
      <c r="F531" s="68"/>
      <c r="G531" s="68"/>
      <c r="H531" s="116"/>
      <c r="I531" s="116"/>
      <c r="J531" s="68"/>
      <c r="K531" s="68"/>
      <c r="L531" s="68"/>
      <c r="M531" s="68"/>
      <c r="N531" s="68"/>
      <c r="O531" s="68"/>
      <c r="P531" s="68"/>
      <c r="Q531" s="92"/>
      <c r="R531" s="27"/>
      <c r="S531" s="27"/>
      <c r="T531" s="25"/>
      <c r="U531" s="25"/>
      <c r="V531" s="27"/>
      <c r="W531" s="27"/>
      <c r="X531" s="27"/>
      <c r="Y531" s="25"/>
      <c r="Z531" s="27"/>
      <c r="AA531" s="27"/>
      <c r="AB531" s="27"/>
      <c r="AC531" s="27"/>
      <c r="AD531" s="25"/>
      <c r="AE531" s="25"/>
      <c r="AF531" s="27"/>
      <c r="AG531" s="27"/>
      <c r="AH531" s="27"/>
      <c r="AI531" s="25"/>
      <c r="AJ531" s="25"/>
      <c r="AK531" s="25"/>
      <c r="AL531" s="25"/>
      <c r="AM531" s="25"/>
      <c r="AN531" s="25"/>
      <c r="AO531" s="25"/>
      <c r="AP531" s="25"/>
      <c r="AQ531" s="25"/>
      <c r="AR531" s="25"/>
    </row>
    <row r="532" spans="1:66" s="25" customFormat="1" ht="13" hidden="1">
      <c r="A532" s="18"/>
      <c r="B532" s="18"/>
      <c r="C532" s="18"/>
      <c r="D532" s="62"/>
      <c r="E532" s="69"/>
      <c r="F532" s="69"/>
      <c r="G532" s="70"/>
      <c r="H532" s="70"/>
      <c r="I532" s="70"/>
      <c r="J532" s="70"/>
      <c r="K532" s="70"/>
      <c r="L532" s="70"/>
      <c r="M532" s="70"/>
      <c r="N532" s="70"/>
      <c r="O532" s="70"/>
      <c r="P532" s="70"/>
      <c r="Q532" s="92"/>
      <c r="R532" s="30"/>
      <c r="S532" s="30"/>
      <c r="T532" s="30"/>
      <c r="U532" s="30"/>
      <c r="V532" s="30"/>
      <c r="W532" s="30"/>
      <c r="X532" s="30"/>
      <c r="Y532" s="30"/>
      <c r="Z532" s="30"/>
      <c r="AA532" s="27"/>
      <c r="AB532" s="27"/>
      <c r="AC532" s="27"/>
      <c r="AD532" s="27"/>
      <c r="AE532" s="27"/>
      <c r="AF532" s="27"/>
      <c r="AG532" s="27"/>
      <c r="AH532" s="27"/>
      <c r="AI532" s="27"/>
      <c r="AJ532" s="831"/>
      <c r="AK532" s="831"/>
      <c r="AL532" s="831"/>
      <c r="AM532" s="831"/>
      <c r="AN532" s="831"/>
      <c r="AO532" s="831"/>
      <c r="AP532" s="831"/>
      <c r="AQ532" s="831"/>
    </row>
    <row r="533" spans="1:66" s="25" customFormat="1" ht="13" hidden="1">
      <c r="A533" s="26"/>
      <c r="B533" s="26"/>
      <c r="C533" s="26"/>
      <c r="D533" s="59"/>
      <c r="E533" s="31"/>
      <c r="F533" s="31"/>
      <c r="G533" s="31"/>
      <c r="H533" s="31"/>
      <c r="I533" s="31"/>
      <c r="J533" s="31"/>
      <c r="K533" s="31"/>
      <c r="L533" s="31"/>
      <c r="M533" s="31"/>
      <c r="N533" s="31"/>
      <c r="O533" s="31"/>
      <c r="P533" s="31"/>
      <c r="Q533" s="92"/>
      <c r="R533" s="31"/>
      <c r="S533" s="31"/>
      <c r="T533" s="31"/>
      <c r="U533" s="31"/>
      <c r="V533" s="31"/>
      <c r="W533" s="31"/>
      <c r="X533" s="31"/>
      <c r="Y533" s="31"/>
      <c r="Z533" s="28"/>
      <c r="AA533" s="31"/>
      <c r="AB533" s="31"/>
      <c r="AC533" s="31"/>
      <c r="AD533" s="31"/>
      <c r="AE533" s="31"/>
      <c r="AF533" s="31"/>
      <c r="AG533" s="31"/>
      <c r="AH533" s="31"/>
      <c r="AI533" s="31"/>
      <c r="AJ533" s="31"/>
      <c r="AK533" s="31"/>
      <c r="AL533" s="31"/>
      <c r="AM533" s="31"/>
    </row>
    <row r="534" spans="1:66" s="25" customFormat="1" ht="13" hidden="1">
      <c r="A534" s="71"/>
      <c r="B534" s="71"/>
      <c r="C534" s="71"/>
      <c r="D534" s="58"/>
      <c r="E534" s="72"/>
      <c r="F534" s="72"/>
      <c r="G534" s="72"/>
      <c r="H534" s="72"/>
      <c r="I534" s="72"/>
      <c r="J534" s="72"/>
      <c r="K534" s="72"/>
      <c r="L534" s="72"/>
      <c r="M534" s="72"/>
      <c r="N534" s="72"/>
      <c r="O534" s="72"/>
      <c r="P534" s="72"/>
      <c r="Q534" s="92"/>
      <c r="R534" s="32"/>
      <c r="S534" s="32"/>
      <c r="T534" s="32"/>
      <c r="U534" s="32"/>
      <c r="V534" s="32"/>
      <c r="W534" s="32"/>
      <c r="X534" s="32"/>
      <c r="Y534" s="32"/>
      <c r="AA534" s="32"/>
      <c r="AB534" s="27"/>
      <c r="AC534" s="27"/>
      <c r="AD534" s="27"/>
      <c r="AE534" s="27"/>
      <c r="AF534" s="27"/>
      <c r="AG534" s="27"/>
      <c r="AH534" s="27"/>
      <c r="AI534" s="27"/>
      <c r="AJ534" s="27"/>
    </row>
    <row r="535" spans="1:66" s="28" customFormat="1" ht="13" hidden="1">
      <c r="A535" s="73"/>
      <c r="B535" s="73"/>
      <c r="C535" s="73"/>
      <c r="D535" s="74"/>
      <c r="E535" s="75"/>
      <c r="F535" s="75"/>
      <c r="G535" s="75"/>
      <c r="H535" s="75"/>
      <c r="I535" s="75"/>
      <c r="J535" s="75"/>
      <c r="K535" s="75"/>
      <c r="L535" s="75"/>
      <c r="M535" s="75"/>
      <c r="N535" s="75"/>
      <c r="O535" s="75"/>
      <c r="P535" s="75"/>
      <c r="Q535" s="92"/>
      <c r="R535" s="31"/>
      <c r="S535" s="31"/>
      <c r="T535" s="31"/>
      <c r="U535" s="31"/>
      <c r="V535" s="31"/>
      <c r="W535" s="31"/>
      <c r="X535" s="31"/>
      <c r="Y535" s="31"/>
    </row>
    <row r="536" spans="1:66" s="28" customFormat="1" ht="13" hidden="1">
      <c r="D536" s="61"/>
      <c r="E536" s="33"/>
      <c r="F536" s="33"/>
      <c r="G536" s="31"/>
      <c r="H536" s="31"/>
      <c r="I536" s="31"/>
      <c r="J536" s="31"/>
      <c r="K536" s="31"/>
      <c r="L536" s="31"/>
      <c r="M536" s="31"/>
      <c r="N536" s="31"/>
      <c r="O536" s="31"/>
      <c r="P536" s="33"/>
      <c r="Q536" s="92"/>
      <c r="R536" s="33"/>
      <c r="S536" s="33"/>
      <c r="T536" s="33"/>
      <c r="U536" s="33"/>
      <c r="V536" s="33"/>
      <c r="W536" s="33"/>
      <c r="X536" s="33"/>
      <c r="Y536" s="33"/>
      <c r="Z536" s="33"/>
      <c r="AA536" s="33"/>
      <c r="AB536" s="33"/>
      <c r="AC536" s="33"/>
      <c r="AD536" s="33"/>
      <c r="AE536" s="33"/>
      <c r="AF536" s="33"/>
      <c r="AG536" s="33"/>
      <c r="AH536" s="33"/>
      <c r="AI536" s="33"/>
      <c r="AJ536" s="33"/>
      <c r="AK536" s="33"/>
      <c r="AL536" s="33"/>
      <c r="AM536" s="33"/>
      <c r="AN536" s="33"/>
      <c r="AO536" s="33"/>
      <c r="AP536" s="33"/>
    </row>
    <row r="537" spans="1:66" ht="15" hidden="1">
      <c r="A537" s="17"/>
      <c r="B537" s="17"/>
      <c r="C537" s="17"/>
      <c r="D537" s="58"/>
      <c r="E537" s="93"/>
      <c r="F537" s="93"/>
      <c r="G537" s="93"/>
      <c r="H537" s="93"/>
      <c r="I537" s="93"/>
      <c r="J537" s="93"/>
      <c r="K537" s="93"/>
      <c r="L537" s="93"/>
      <c r="M537" s="93"/>
      <c r="N537" s="93"/>
      <c r="O537" s="93"/>
      <c r="P537" s="93"/>
      <c r="Q537" s="92"/>
      <c r="R537" s="93"/>
      <c r="S537" s="93"/>
      <c r="T537" s="93"/>
      <c r="U537" s="93"/>
      <c r="V537" s="93"/>
      <c r="W537" s="93"/>
      <c r="X537" s="93"/>
      <c r="Y537" s="93"/>
      <c r="Z537" s="19"/>
      <c r="AA537" s="19"/>
      <c r="AB537" s="19"/>
      <c r="AC537" s="19"/>
      <c r="AD537" s="19"/>
      <c r="AE537" s="19"/>
      <c r="AF537" s="19"/>
      <c r="AG537" s="19"/>
      <c r="AH537" s="19"/>
      <c r="AI537" s="19"/>
      <c r="AJ537" s="19"/>
      <c r="AK537" s="19"/>
      <c r="AL537" s="19"/>
      <c r="AM537" s="19"/>
      <c r="AN537" s="19"/>
      <c r="AO537" s="19"/>
      <c r="AP537" s="19"/>
      <c r="AQ537" s="18"/>
    </row>
    <row r="538" spans="1:66" s="29" customFormat="1" ht="15" hidden="1">
      <c r="A538" s="17"/>
      <c r="B538" s="17"/>
      <c r="C538" s="17"/>
      <c r="D538" s="58"/>
      <c r="E538" s="76"/>
      <c r="F538" s="76"/>
      <c r="G538" s="76"/>
      <c r="H538" s="76"/>
      <c r="I538" s="76"/>
      <c r="J538" s="76"/>
      <c r="K538" s="76"/>
      <c r="L538" s="76"/>
      <c r="M538" s="76"/>
      <c r="N538" s="76"/>
      <c r="O538" s="76"/>
      <c r="P538" s="76"/>
      <c r="Q538" s="92"/>
      <c r="R538" s="35"/>
      <c r="S538" s="35"/>
      <c r="T538" s="35"/>
      <c r="U538" s="35"/>
      <c r="V538" s="35"/>
      <c r="W538" s="35"/>
      <c r="X538" s="35"/>
      <c r="Y538" s="35"/>
      <c r="Z538" s="33"/>
      <c r="AA538" s="33"/>
      <c r="AB538" s="33"/>
      <c r="AC538" s="33"/>
      <c r="AD538" s="33"/>
      <c r="AE538" s="33"/>
      <c r="AF538" s="33"/>
      <c r="AG538" s="33"/>
      <c r="AH538" s="33"/>
      <c r="AI538" s="33"/>
      <c r="AJ538" s="33"/>
      <c r="AK538" s="33"/>
      <c r="AL538" s="33"/>
      <c r="AM538" s="33"/>
      <c r="AN538" s="33"/>
      <c r="AO538" s="33"/>
      <c r="AP538" s="33"/>
      <c r="AQ538" s="25"/>
      <c r="AR538" s="25"/>
    </row>
    <row r="539" spans="1:66" ht="15" hidden="1">
      <c r="A539" s="17"/>
      <c r="B539" s="17"/>
      <c r="C539" s="17"/>
      <c r="D539" s="62"/>
      <c r="E539" s="78"/>
      <c r="F539" s="78"/>
      <c r="G539" s="78"/>
      <c r="H539" s="78"/>
      <c r="I539" s="78"/>
      <c r="J539" s="78"/>
      <c r="K539" s="78"/>
      <c r="L539" s="78"/>
      <c r="M539" s="78"/>
      <c r="N539" s="78"/>
      <c r="O539" s="78"/>
      <c r="P539" s="76"/>
      <c r="Q539" s="92"/>
      <c r="R539" s="76"/>
      <c r="S539" s="76"/>
      <c r="T539" s="76"/>
      <c r="U539" s="76"/>
      <c r="V539" s="76"/>
      <c r="W539" s="76"/>
      <c r="X539" s="76"/>
      <c r="Y539" s="76"/>
      <c r="Z539" s="19"/>
      <c r="AA539" s="19"/>
      <c r="AB539" s="19"/>
      <c r="AC539" s="19"/>
      <c r="AD539" s="19"/>
      <c r="AE539" s="19"/>
      <c r="AF539" s="19"/>
      <c r="AG539" s="19"/>
      <c r="AH539" s="19"/>
      <c r="AI539" s="19"/>
      <c r="AJ539" s="19"/>
      <c r="AK539" s="19"/>
      <c r="AL539" s="19"/>
      <c r="AM539" s="19"/>
      <c r="AN539" s="19"/>
      <c r="AO539" s="19"/>
      <c r="AP539" s="19"/>
      <c r="AQ539" s="18"/>
    </row>
    <row r="540" spans="1:66" s="29" customFormat="1" ht="15" hidden="1">
      <c r="A540" s="17"/>
      <c r="B540" s="17"/>
      <c r="C540" s="17"/>
      <c r="D540" s="77"/>
      <c r="E540" s="78"/>
      <c r="F540" s="78"/>
      <c r="G540" s="78"/>
      <c r="H540" s="78"/>
      <c r="I540" s="78"/>
      <c r="J540" s="78"/>
      <c r="K540" s="78"/>
      <c r="L540" s="78"/>
      <c r="M540" s="78"/>
      <c r="N540" s="78"/>
      <c r="O540" s="78"/>
      <c r="P540" s="76"/>
      <c r="Q540" s="92"/>
      <c r="R540" s="35"/>
      <c r="S540" s="35"/>
      <c r="T540" s="35"/>
      <c r="U540" s="35"/>
      <c r="V540" s="35"/>
      <c r="W540" s="35"/>
      <c r="X540" s="35"/>
      <c r="Y540" s="35"/>
      <c r="Z540" s="33"/>
      <c r="AA540" s="33"/>
      <c r="AB540" s="33"/>
      <c r="AC540" s="33"/>
      <c r="AD540" s="33"/>
      <c r="AE540" s="33"/>
      <c r="AF540" s="33"/>
      <c r="AG540" s="33"/>
      <c r="AH540" s="33"/>
      <c r="AI540" s="33"/>
      <c r="AJ540" s="33"/>
      <c r="AK540" s="33"/>
      <c r="AL540" s="33"/>
      <c r="AM540" s="33"/>
      <c r="AN540" s="33"/>
      <c r="AO540" s="33"/>
      <c r="AP540" s="33"/>
      <c r="AQ540" s="25"/>
      <c r="AR540" s="25"/>
    </row>
    <row r="541" spans="1:66" s="29" customFormat="1" ht="15" hidden="1">
      <c r="A541" s="17"/>
      <c r="B541" s="17"/>
      <c r="C541" s="17"/>
      <c r="D541" s="62"/>
      <c r="E541" s="78"/>
      <c r="F541" s="78"/>
      <c r="G541" s="78"/>
      <c r="H541" s="78"/>
      <c r="I541" s="78"/>
      <c r="J541" s="78"/>
      <c r="K541" s="78"/>
      <c r="L541" s="78"/>
      <c r="M541" s="78"/>
      <c r="N541" s="78"/>
      <c r="O541" s="78"/>
      <c r="P541" s="76"/>
      <c r="Q541" s="92"/>
      <c r="R541" s="35"/>
      <c r="S541" s="35"/>
      <c r="T541" s="35"/>
      <c r="U541" s="35"/>
      <c r="V541" s="35"/>
      <c r="W541" s="35"/>
      <c r="X541" s="35"/>
      <c r="Y541" s="35"/>
      <c r="Z541" s="33"/>
      <c r="AA541" s="33"/>
      <c r="AB541" s="33"/>
      <c r="AC541" s="33"/>
      <c r="AD541" s="33"/>
      <c r="AE541" s="33"/>
      <c r="AF541" s="33"/>
      <c r="AG541" s="33"/>
      <c r="AH541" s="33"/>
      <c r="AI541" s="33"/>
      <c r="AJ541" s="33"/>
      <c r="AK541" s="33"/>
      <c r="AL541" s="33"/>
      <c r="AM541" s="33"/>
      <c r="AN541" s="33"/>
      <c r="AO541" s="33"/>
      <c r="AP541" s="33"/>
      <c r="AQ541" s="25"/>
      <c r="AR541" s="25"/>
    </row>
    <row r="542" spans="1:66" s="29" customFormat="1" ht="15" hidden="1">
      <c r="A542" s="17"/>
      <c r="B542" s="17"/>
      <c r="C542" s="17"/>
      <c r="D542" s="58"/>
      <c r="E542" s="76"/>
      <c r="F542" s="76"/>
      <c r="G542" s="76"/>
      <c r="H542" s="76"/>
      <c r="I542" s="76"/>
      <c r="J542" s="76"/>
      <c r="K542" s="76"/>
      <c r="L542" s="76"/>
      <c r="M542" s="76"/>
      <c r="N542" s="76"/>
      <c r="O542" s="76"/>
      <c r="P542" s="76"/>
      <c r="Q542" s="92"/>
      <c r="R542" s="35"/>
      <c r="S542" s="35"/>
      <c r="T542" s="35"/>
      <c r="U542" s="35"/>
      <c r="V542" s="35"/>
      <c r="W542" s="35"/>
      <c r="X542" s="35"/>
      <c r="Y542" s="35"/>
      <c r="Z542" s="33"/>
      <c r="AA542" s="33"/>
      <c r="AB542" s="33"/>
      <c r="AC542" s="33"/>
      <c r="AD542" s="33"/>
      <c r="AE542" s="33"/>
      <c r="AF542" s="33"/>
      <c r="AG542" s="33"/>
      <c r="AH542" s="33"/>
      <c r="AI542" s="33"/>
      <c r="AJ542" s="33"/>
      <c r="AK542" s="33"/>
      <c r="AL542" s="33"/>
      <c r="AM542" s="33"/>
      <c r="AN542" s="33"/>
      <c r="AO542" s="33"/>
      <c r="AP542" s="33"/>
      <c r="AQ542" s="25"/>
      <c r="AR542" s="25"/>
    </row>
    <row r="543" spans="1:66" s="29" customFormat="1" ht="15" hidden="1">
      <c r="A543" s="17"/>
      <c r="B543" s="17"/>
      <c r="C543" s="17"/>
      <c r="D543" s="58"/>
      <c r="E543" s="76"/>
      <c r="F543" s="76"/>
      <c r="G543" s="76"/>
      <c r="H543" s="76"/>
      <c r="I543" s="76"/>
      <c r="J543" s="76"/>
      <c r="K543" s="76"/>
      <c r="L543" s="76"/>
      <c r="M543" s="76"/>
      <c r="N543" s="76"/>
      <c r="O543" s="76"/>
      <c r="P543" s="76"/>
      <c r="Q543" s="92"/>
      <c r="R543" s="35"/>
      <c r="S543" s="35"/>
      <c r="T543" s="35"/>
      <c r="U543" s="35"/>
      <c r="V543" s="35"/>
      <c r="W543" s="35"/>
      <c r="X543" s="35"/>
      <c r="Y543" s="35"/>
      <c r="Z543" s="33"/>
      <c r="AA543" s="33"/>
      <c r="AB543" s="33"/>
      <c r="AC543" s="33"/>
      <c r="AD543" s="33"/>
      <c r="AE543" s="33"/>
      <c r="AF543" s="33"/>
      <c r="AG543" s="33"/>
      <c r="AH543" s="33"/>
      <c r="AI543" s="33"/>
      <c r="AJ543" s="33"/>
      <c r="AK543" s="33"/>
      <c r="AL543" s="33"/>
      <c r="AM543" s="33"/>
      <c r="AN543" s="33"/>
      <c r="AO543" s="33"/>
      <c r="AP543" s="33"/>
      <c r="AQ543" s="25"/>
      <c r="AR543" s="25"/>
    </row>
    <row r="544" spans="1:66" s="29" customFormat="1" ht="15" hidden="1">
      <c r="A544" s="17"/>
      <c r="B544" s="17"/>
      <c r="C544" s="17"/>
      <c r="D544" s="58"/>
      <c r="E544" s="76"/>
      <c r="F544" s="76"/>
      <c r="G544" s="76"/>
      <c r="H544" s="76"/>
      <c r="I544" s="76"/>
      <c r="J544" s="76"/>
      <c r="K544" s="76"/>
      <c r="L544" s="76"/>
      <c r="M544" s="76"/>
      <c r="N544" s="76"/>
      <c r="O544" s="76"/>
      <c r="P544" s="76"/>
      <c r="Q544" s="92"/>
      <c r="R544" s="35"/>
      <c r="S544" s="35"/>
      <c r="T544" s="35"/>
      <c r="U544" s="35"/>
      <c r="V544" s="35"/>
      <c r="W544" s="35"/>
      <c r="X544" s="35"/>
      <c r="Y544" s="35"/>
      <c r="Z544" s="33"/>
      <c r="AA544" s="33"/>
      <c r="AB544" s="33"/>
      <c r="AC544" s="33"/>
      <c r="AD544" s="33"/>
      <c r="AE544" s="33"/>
      <c r="AF544" s="33"/>
      <c r="AG544" s="33"/>
      <c r="AH544" s="33"/>
      <c r="AI544" s="33"/>
      <c r="AJ544" s="33"/>
      <c r="AK544" s="33"/>
      <c r="AL544" s="33"/>
      <c r="AM544" s="33"/>
      <c r="AN544" s="33"/>
      <c r="AO544" s="33"/>
      <c r="AP544" s="33"/>
      <c r="AQ544" s="25"/>
      <c r="AR544" s="25"/>
    </row>
    <row r="545" spans="1:44" s="29" customFormat="1" ht="15" hidden="1">
      <c r="A545" s="17"/>
      <c r="B545" s="17"/>
      <c r="C545" s="17"/>
      <c r="D545" s="79"/>
      <c r="E545" s="76"/>
      <c r="F545" s="76"/>
      <c r="G545" s="76"/>
      <c r="H545" s="76"/>
      <c r="I545" s="76"/>
      <c r="J545" s="76"/>
      <c r="K545" s="76"/>
      <c r="L545" s="76"/>
      <c r="M545" s="76"/>
      <c r="N545" s="76"/>
      <c r="O545" s="76"/>
      <c r="P545" s="76"/>
      <c r="Q545" s="92"/>
      <c r="R545" s="35"/>
      <c r="S545" s="35"/>
      <c r="T545" s="35"/>
      <c r="U545" s="35"/>
      <c r="V545" s="35"/>
      <c r="W545" s="35"/>
      <c r="X545" s="35"/>
      <c r="Y545" s="35"/>
      <c r="Z545" s="33"/>
      <c r="AA545" s="33"/>
      <c r="AB545" s="33"/>
      <c r="AC545" s="33"/>
      <c r="AD545" s="33"/>
      <c r="AE545" s="33"/>
      <c r="AF545" s="33"/>
      <c r="AG545" s="33"/>
      <c r="AH545" s="33"/>
      <c r="AI545" s="33"/>
      <c r="AJ545" s="33"/>
      <c r="AK545" s="33"/>
      <c r="AL545" s="33"/>
      <c r="AM545" s="33"/>
      <c r="AN545" s="33"/>
      <c r="AO545" s="33"/>
      <c r="AP545" s="33"/>
      <c r="AQ545" s="25"/>
      <c r="AR545" s="25"/>
    </row>
    <row r="546" spans="1:44" s="29" customFormat="1" ht="15" hidden="1">
      <c r="A546" s="17"/>
      <c r="B546" s="17"/>
      <c r="C546" s="17"/>
      <c r="D546" s="58"/>
      <c r="E546" s="76"/>
      <c r="F546" s="76"/>
      <c r="G546" s="76"/>
      <c r="H546" s="76"/>
      <c r="I546" s="76"/>
      <c r="J546" s="76"/>
      <c r="K546" s="76"/>
      <c r="L546" s="76"/>
      <c r="M546" s="76"/>
      <c r="N546" s="76"/>
      <c r="O546" s="76"/>
      <c r="P546" s="76"/>
      <c r="Q546" s="92"/>
      <c r="R546" s="35"/>
      <c r="S546" s="35"/>
      <c r="T546" s="35"/>
      <c r="U546" s="35"/>
      <c r="V546" s="35"/>
      <c r="W546" s="35"/>
      <c r="X546" s="35"/>
      <c r="Y546" s="35"/>
      <c r="Z546" s="33"/>
      <c r="AA546" s="33"/>
      <c r="AB546" s="33"/>
      <c r="AC546" s="33"/>
      <c r="AD546" s="33"/>
      <c r="AE546" s="33"/>
      <c r="AF546" s="33"/>
      <c r="AG546" s="33"/>
      <c r="AH546" s="33"/>
      <c r="AI546" s="33"/>
      <c r="AJ546" s="33"/>
      <c r="AK546" s="33"/>
      <c r="AL546" s="33"/>
      <c r="AM546" s="33"/>
      <c r="AN546" s="33"/>
      <c r="AO546" s="33"/>
      <c r="AP546" s="33"/>
      <c r="AQ546" s="25"/>
      <c r="AR546" s="25"/>
    </row>
    <row r="547" spans="1:44" s="29" customFormat="1" ht="15" hidden="1">
      <c r="A547" s="34"/>
      <c r="B547" s="34"/>
      <c r="C547" s="34"/>
      <c r="D547" s="60"/>
      <c r="E547" s="96"/>
      <c r="F547" s="96"/>
      <c r="G547" s="35"/>
      <c r="H547" s="35"/>
      <c r="I547" s="35"/>
      <c r="J547" s="35"/>
      <c r="K547" s="35"/>
      <c r="L547" s="35"/>
      <c r="M547" s="35"/>
      <c r="N547" s="35"/>
      <c r="O547" s="35"/>
      <c r="P547" s="35"/>
      <c r="Q547" s="92"/>
      <c r="R547" s="35"/>
      <c r="S547" s="35"/>
      <c r="T547" s="35"/>
      <c r="U547" s="35"/>
      <c r="V547" s="35"/>
      <c r="W547" s="35"/>
      <c r="X547" s="35"/>
      <c r="Y547" s="35"/>
      <c r="Z547" s="33"/>
      <c r="AA547" s="33"/>
      <c r="AB547" s="33"/>
      <c r="AC547" s="33"/>
      <c r="AD547" s="33"/>
      <c r="AE547" s="33"/>
      <c r="AF547" s="33"/>
      <c r="AG547" s="33"/>
      <c r="AH547" s="33"/>
      <c r="AI547" s="33"/>
      <c r="AJ547" s="33"/>
      <c r="AK547" s="33"/>
      <c r="AL547" s="33"/>
      <c r="AM547" s="33"/>
      <c r="AN547" s="33"/>
      <c r="AO547" s="33"/>
      <c r="AP547" s="33"/>
      <c r="AQ547" s="25"/>
      <c r="AR547" s="25"/>
    </row>
    <row r="548" spans="1:44" s="29" customFormat="1" ht="15" hidden="1">
      <c r="A548" s="17"/>
      <c r="B548" s="17"/>
      <c r="C548" s="17"/>
      <c r="D548" s="58"/>
      <c r="E548" s="76"/>
      <c r="F548" s="76"/>
      <c r="G548" s="76"/>
      <c r="H548" s="76"/>
      <c r="I548" s="76"/>
      <c r="J548" s="76"/>
      <c r="K548" s="76"/>
      <c r="L548" s="76"/>
      <c r="M548" s="76"/>
      <c r="N548" s="76"/>
      <c r="O548" s="76"/>
      <c r="P548" s="76"/>
      <c r="Q548" s="92"/>
      <c r="R548" s="35"/>
      <c r="S548" s="35"/>
      <c r="T548" s="35"/>
      <c r="U548" s="35"/>
      <c r="V548" s="35"/>
      <c r="W548" s="35"/>
      <c r="X548" s="35"/>
      <c r="Y548" s="35"/>
      <c r="Z548" s="33"/>
      <c r="AA548" s="33"/>
      <c r="AB548" s="33"/>
      <c r="AC548" s="33"/>
      <c r="AD548" s="33"/>
      <c r="AE548" s="33"/>
      <c r="AF548" s="33"/>
      <c r="AG548" s="33"/>
      <c r="AH548" s="33"/>
      <c r="AI548" s="33"/>
      <c r="AJ548" s="33"/>
      <c r="AK548" s="33"/>
      <c r="AL548" s="33"/>
      <c r="AM548" s="33"/>
      <c r="AN548" s="33"/>
      <c r="AO548" s="33"/>
      <c r="AP548" s="33"/>
      <c r="AQ548" s="25"/>
      <c r="AR548" s="25"/>
    </row>
    <row r="549" spans="1:44" s="29" customFormat="1" ht="15" hidden="1">
      <c r="A549" s="17"/>
      <c r="B549" s="17"/>
      <c r="C549" s="17"/>
      <c r="D549" s="58"/>
      <c r="E549" s="76"/>
      <c r="F549" s="76"/>
      <c r="G549" s="76"/>
      <c r="H549" s="76"/>
      <c r="I549" s="76"/>
      <c r="J549" s="76"/>
      <c r="K549" s="76"/>
      <c r="L549" s="76"/>
      <c r="M549" s="76"/>
      <c r="N549" s="76"/>
      <c r="O549" s="76"/>
      <c r="P549" s="76"/>
      <c r="Q549" s="92"/>
      <c r="R549" s="35"/>
      <c r="S549" s="35"/>
      <c r="T549" s="35"/>
      <c r="U549" s="35"/>
      <c r="V549" s="35"/>
      <c r="W549" s="35"/>
      <c r="X549" s="35"/>
      <c r="Y549" s="35"/>
      <c r="Z549" s="33"/>
      <c r="AA549" s="33"/>
      <c r="AB549" s="33"/>
      <c r="AC549" s="33"/>
      <c r="AD549" s="33"/>
      <c r="AE549" s="33"/>
      <c r="AF549" s="33"/>
      <c r="AG549" s="33"/>
      <c r="AH549" s="33"/>
      <c r="AI549" s="33"/>
      <c r="AJ549" s="33"/>
      <c r="AK549" s="33"/>
      <c r="AL549" s="33"/>
      <c r="AM549" s="33"/>
      <c r="AN549" s="33"/>
      <c r="AO549" s="33"/>
      <c r="AP549" s="33"/>
      <c r="AQ549" s="25"/>
      <c r="AR549" s="25"/>
    </row>
    <row r="550" spans="1:44" s="29" customFormat="1" ht="15" hidden="1">
      <c r="A550" s="17"/>
      <c r="B550" s="17"/>
      <c r="C550" s="17"/>
      <c r="D550" s="58"/>
      <c r="E550" s="76"/>
      <c r="F550" s="76"/>
      <c r="G550" s="76"/>
      <c r="H550" s="76"/>
      <c r="I550" s="76"/>
      <c r="J550" s="76"/>
      <c r="K550" s="76"/>
      <c r="L550" s="76"/>
      <c r="M550" s="76"/>
      <c r="N550" s="76"/>
      <c r="O550" s="76"/>
      <c r="P550" s="76"/>
      <c r="Q550" s="92"/>
      <c r="R550" s="35"/>
      <c r="S550" s="35"/>
      <c r="T550" s="35"/>
      <c r="U550" s="35"/>
      <c r="V550" s="35"/>
      <c r="W550" s="35"/>
      <c r="X550" s="35"/>
      <c r="Y550" s="35"/>
      <c r="Z550" s="33"/>
      <c r="AA550" s="33"/>
      <c r="AB550" s="33"/>
      <c r="AC550" s="33"/>
      <c r="AD550" s="33"/>
      <c r="AE550" s="33"/>
      <c r="AF550" s="33"/>
      <c r="AG550" s="33"/>
      <c r="AH550" s="33"/>
      <c r="AI550" s="33"/>
      <c r="AJ550" s="33"/>
      <c r="AK550" s="33"/>
      <c r="AL550" s="33"/>
      <c r="AM550" s="33"/>
      <c r="AN550" s="33"/>
      <c r="AO550" s="33"/>
      <c r="AP550" s="33"/>
      <c r="AQ550" s="25"/>
      <c r="AR550" s="25"/>
    </row>
    <row r="551" spans="1:44" s="29" customFormat="1" ht="15" hidden="1">
      <c r="A551" s="17"/>
      <c r="B551" s="17"/>
      <c r="C551" s="17"/>
      <c r="D551" s="58"/>
      <c r="E551" s="76"/>
      <c r="F551" s="76"/>
      <c r="G551" s="76"/>
      <c r="H551" s="76"/>
      <c r="I551" s="76"/>
      <c r="J551" s="76"/>
      <c r="K551" s="76"/>
      <c r="L551" s="76"/>
      <c r="M551" s="76"/>
      <c r="N551" s="76"/>
      <c r="O551" s="76"/>
      <c r="P551" s="76"/>
      <c r="Q551" s="92"/>
      <c r="R551" s="35"/>
      <c r="S551" s="35"/>
      <c r="T551" s="35"/>
      <c r="U551" s="35"/>
      <c r="V551" s="35"/>
      <c r="W551" s="35"/>
      <c r="X551" s="35"/>
      <c r="Y551" s="35"/>
      <c r="Z551" s="33"/>
      <c r="AA551" s="33"/>
      <c r="AB551" s="33"/>
      <c r="AC551" s="33"/>
      <c r="AD551" s="33"/>
      <c r="AE551" s="33"/>
      <c r="AF551" s="33"/>
      <c r="AG551" s="33"/>
      <c r="AH551" s="33"/>
      <c r="AI551" s="33"/>
      <c r="AJ551" s="33"/>
      <c r="AK551" s="33"/>
      <c r="AL551" s="33"/>
      <c r="AM551" s="33"/>
      <c r="AN551" s="33"/>
      <c r="AO551" s="33"/>
      <c r="AP551" s="33"/>
      <c r="AQ551" s="25"/>
      <c r="AR551" s="25"/>
    </row>
    <row r="552" spans="1:44" s="29" customFormat="1" ht="15" hidden="1">
      <c r="A552" s="17"/>
      <c r="B552" s="17"/>
      <c r="C552" s="17"/>
      <c r="D552" s="80"/>
      <c r="E552" s="76"/>
      <c r="F552" s="76"/>
      <c r="G552" s="76"/>
      <c r="H552" s="76"/>
      <c r="I552" s="76"/>
      <c r="J552" s="76"/>
      <c r="K552" s="76"/>
      <c r="L552" s="76"/>
      <c r="M552" s="76"/>
      <c r="N552" s="76"/>
      <c r="O552" s="76"/>
      <c r="P552" s="76"/>
      <c r="Q552" s="92"/>
      <c r="R552" s="35"/>
      <c r="S552" s="35"/>
      <c r="T552" s="35"/>
      <c r="U552" s="35"/>
      <c r="V552" s="35"/>
      <c r="W552" s="35"/>
      <c r="X552" s="35"/>
      <c r="Y552" s="35"/>
      <c r="Z552" s="33"/>
      <c r="AA552" s="33"/>
      <c r="AB552" s="33"/>
      <c r="AC552" s="33"/>
      <c r="AD552" s="33"/>
      <c r="AE552" s="33"/>
      <c r="AF552" s="33"/>
      <c r="AG552" s="33"/>
      <c r="AH552" s="33"/>
      <c r="AI552" s="33"/>
      <c r="AJ552" s="33"/>
      <c r="AK552" s="33"/>
      <c r="AL552" s="33"/>
      <c r="AM552" s="33"/>
      <c r="AN552" s="33"/>
      <c r="AO552" s="33"/>
      <c r="AP552" s="33"/>
      <c r="AQ552" s="25"/>
      <c r="AR552" s="25"/>
    </row>
    <row r="553" spans="1:44" ht="15" hidden="1">
      <c r="A553" s="17"/>
      <c r="B553" s="17"/>
      <c r="C553" s="17"/>
      <c r="D553" s="58"/>
      <c r="E553" s="81"/>
      <c r="F553" s="81"/>
      <c r="G553" s="81"/>
      <c r="H553" s="81"/>
      <c r="I553" s="81"/>
      <c r="J553" s="81"/>
      <c r="K553" s="81"/>
      <c r="L553" s="81"/>
      <c r="M553" s="81"/>
      <c r="N553" s="81"/>
      <c r="O553" s="81"/>
      <c r="P553" s="76"/>
      <c r="Q553" s="92"/>
      <c r="R553" s="76"/>
      <c r="S553" s="76"/>
      <c r="T553" s="76"/>
      <c r="U553" s="76"/>
      <c r="V553" s="76"/>
      <c r="W553" s="76"/>
      <c r="X553" s="76"/>
      <c r="Y553" s="76"/>
      <c r="Z553" s="19"/>
      <c r="AA553" s="19"/>
      <c r="AB553" s="19"/>
      <c r="AC553" s="19"/>
      <c r="AD553" s="19"/>
      <c r="AE553" s="19"/>
      <c r="AF553" s="19"/>
      <c r="AG553" s="19"/>
      <c r="AH553" s="19"/>
      <c r="AI553" s="19"/>
      <c r="AJ553" s="19"/>
      <c r="AK553" s="19"/>
      <c r="AL553" s="19"/>
      <c r="AM553" s="19"/>
      <c r="AN553" s="19"/>
      <c r="AO553" s="19"/>
      <c r="AP553" s="19"/>
      <c r="AQ553" s="18"/>
    </row>
    <row r="554" spans="1:44" s="29" customFormat="1" ht="15" hidden="1">
      <c r="A554" s="17"/>
      <c r="B554" s="17"/>
      <c r="C554" s="17"/>
      <c r="D554" s="80"/>
      <c r="E554" s="81"/>
      <c r="F554" s="81"/>
      <c r="G554" s="81"/>
      <c r="H554" s="81"/>
      <c r="I554" s="81"/>
      <c r="J554" s="81"/>
      <c r="K554" s="81"/>
      <c r="L554" s="81"/>
      <c r="M554" s="81"/>
      <c r="N554" s="81"/>
      <c r="O554" s="81"/>
      <c r="P554" s="76"/>
      <c r="Q554" s="92"/>
      <c r="R554" s="35"/>
      <c r="S554" s="35"/>
      <c r="T554" s="35"/>
      <c r="U554" s="35"/>
      <c r="V554" s="35"/>
      <c r="W554" s="35"/>
      <c r="X554" s="35"/>
      <c r="Y554" s="35"/>
      <c r="Z554" s="33"/>
      <c r="AA554" s="33"/>
      <c r="AB554" s="33"/>
      <c r="AC554" s="33"/>
      <c r="AD554" s="33"/>
      <c r="AE554" s="33"/>
      <c r="AF554" s="33"/>
      <c r="AG554" s="33"/>
      <c r="AH554" s="33"/>
      <c r="AI554" s="33"/>
      <c r="AJ554" s="33"/>
      <c r="AK554" s="33"/>
      <c r="AL554" s="33"/>
      <c r="AM554" s="33"/>
      <c r="AN554" s="33"/>
      <c r="AO554" s="33"/>
      <c r="AP554" s="33"/>
      <c r="AQ554" s="25"/>
      <c r="AR554" s="25"/>
    </row>
    <row r="555" spans="1:44" ht="15" hidden="1">
      <c r="A555" s="17"/>
      <c r="B555" s="17"/>
      <c r="C555" s="17"/>
      <c r="D555" s="58"/>
      <c r="E555" s="81"/>
      <c r="F555" s="81"/>
      <c r="G555" s="81"/>
      <c r="H555" s="81"/>
      <c r="I555" s="81"/>
      <c r="J555" s="81"/>
      <c r="K555" s="81"/>
      <c r="L555" s="81"/>
      <c r="M555" s="81"/>
      <c r="N555" s="81"/>
      <c r="O555" s="81"/>
      <c r="P555" s="76"/>
      <c r="Q555" s="92"/>
      <c r="R555" s="76"/>
      <c r="S555" s="76"/>
      <c r="T555" s="76"/>
      <c r="U555" s="76"/>
      <c r="V555" s="76"/>
      <c r="W555" s="76"/>
      <c r="X555" s="76"/>
      <c r="Y555" s="76"/>
      <c r="Z555" s="19"/>
      <c r="AA555" s="19"/>
      <c r="AB555" s="19"/>
      <c r="AC555" s="19"/>
      <c r="AD555" s="19"/>
      <c r="AE555" s="19"/>
      <c r="AF555" s="19"/>
      <c r="AG555" s="19"/>
      <c r="AH555" s="19"/>
      <c r="AI555" s="19"/>
      <c r="AJ555" s="19"/>
      <c r="AK555" s="19"/>
      <c r="AL555" s="19"/>
      <c r="AM555" s="19"/>
      <c r="AN555" s="19"/>
      <c r="AO555" s="19"/>
      <c r="AP555" s="19"/>
      <c r="AQ555" s="18"/>
    </row>
    <row r="556" spans="1:44" s="29" customFormat="1" ht="15" hidden="1">
      <c r="A556" s="17"/>
      <c r="B556" s="17"/>
      <c r="C556" s="17"/>
      <c r="D556" s="79"/>
      <c r="E556" s="82"/>
      <c r="F556" s="82"/>
      <c r="G556" s="82"/>
      <c r="H556" s="82"/>
      <c r="I556" s="82"/>
      <c r="J556" s="82"/>
      <c r="K556" s="82"/>
      <c r="L556" s="82"/>
      <c r="M556" s="82"/>
      <c r="N556" s="82"/>
      <c r="O556" s="82"/>
      <c r="P556" s="82"/>
      <c r="Q556" s="92"/>
      <c r="R556" s="38"/>
      <c r="S556" s="38"/>
      <c r="T556" s="38"/>
      <c r="U556" s="38"/>
      <c r="V556" s="38"/>
      <c r="W556" s="38"/>
      <c r="X556" s="38"/>
      <c r="Y556" s="38"/>
      <c r="Z556" s="38"/>
      <c r="AA556" s="38"/>
      <c r="AB556" s="38"/>
      <c r="AC556" s="38"/>
      <c r="AD556" s="38"/>
      <c r="AE556" s="38"/>
      <c r="AF556" s="38"/>
      <c r="AG556" s="38"/>
      <c r="AH556" s="38"/>
      <c r="AI556" s="38"/>
      <c r="AJ556" s="38"/>
      <c r="AK556" s="38"/>
      <c r="AL556" s="33"/>
      <c r="AM556" s="33"/>
      <c r="AN556" s="33"/>
      <c r="AO556" s="33"/>
      <c r="AP556" s="33"/>
      <c r="AQ556" s="25"/>
      <c r="AR556" s="25"/>
    </row>
    <row r="557" spans="1:44" s="29" customFormat="1" ht="15" hidden="1">
      <c r="A557" s="18"/>
      <c r="B557" s="18"/>
      <c r="C557" s="18"/>
      <c r="D557" s="58"/>
      <c r="E557" s="83"/>
      <c r="F557" s="83"/>
      <c r="G557" s="85"/>
      <c r="H557" s="84"/>
      <c r="I557" s="84"/>
      <c r="J557" s="84"/>
      <c r="K557" s="84"/>
      <c r="L557" s="85"/>
      <c r="M557" s="84"/>
      <c r="N557" s="85"/>
      <c r="O557" s="84"/>
      <c r="P557" s="84"/>
      <c r="Q557" s="92"/>
      <c r="R557" s="39"/>
      <c r="S557" s="41"/>
      <c r="T557" s="41"/>
      <c r="U557" s="41"/>
      <c r="V557" s="41"/>
      <c r="W557" s="41"/>
      <c r="X557" s="41"/>
      <c r="Y557" s="41"/>
      <c r="Z557" s="41"/>
      <c r="AA557" s="39"/>
      <c r="AB557" s="40"/>
      <c r="AC557" s="39"/>
      <c r="AD557" s="40"/>
      <c r="AE557" s="39"/>
      <c r="AF557" s="40"/>
      <c r="AG557" s="39"/>
      <c r="AH557" s="40"/>
      <c r="AI557" s="39"/>
      <c r="AJ557" s="25"/>
      <c r="AK557" s="25"/>
      <c r="AL557" s="25"/>
      <c r="AM557" s="25"/>
      <c r="AN557" s="25"/>
      <c r="AO557" s="25"/>
      <c r="AP557" s="25"/>
      <c r="AQ557" s="25"/>
      <c r="AR557" s="25"/>
    </row>
    <row r="558" spans="1:44" s="29" customFormat="1" ht="13" hidden="1">
      <c r="A558" s="18"/>
      <c r="B558" s="18"/>
      <c r="C558" s="18"/>
      <c r="D558" s="80"/>
      <c r="E558" s="81"/>
      <c r="F558" s="81"/>
      <c r="G558" s="81"/>
      <c r="H558" s="94"/>
      <c r="I558" s="94"/>
      <c r="J558" s="94"/>
      <c r="K558" s="94"/>
      <c r="L558" s="81"/>
      <c r="M558" s="94"/>
      <c r="N558" s="81"/>
      <c r="O558" s="94"/>
      <c r="P558" s="95"/>
      <c r="Q558" s="92"/>
      <c r="R558" s="41"/>
      <c r="S558" s="41"/>
      <c r="T558" s="41"/>
      <c r="U558" s="41"/>
      <c r="V558" s="41"/>
      <c r="W558" s="41"/>
      <c r="X558" s="41"/>
      <c r="Y558" s="41"/>
      <c r="Z558" s="41"/>
      <c r="AA558" s="41"/>
      <c r="AB558" s="36"/>
      <c r="AC558" s="41"/>
      <c r="AD558" s="36"/>
      <c r="AE558" s="41"/>
      <c r="AF558" s="36"/>
      <c r="AG558" s="41"/>
      <c r="AH558" s="36"/>
      <c r="AI558" s="41"/>
      <c r="AJ558" s="25"/>
      <c r="AK558" s="25"/>
      <c r="AL558" s="25"/>
      <c r="AM558" s="25"/>
      <c r="AN558" s="25"/>
      <c r="AO558" s="25"/>
      <c r="AP558" s="25"/>
      <c r="AQ558" s="25"/>
      <c r="AR558" s="25"/>
    </row>
    <row r="559" spans="1:44" s="37" customFormat="1" ht="13" hidden="1">
      <c r="A559" s="86"/>
      <c r="B559" s="86"/>
      <c r="C559" s="86"/>
      <c r="D559" s="87"/>
      <c r="E559" s="88"/>
      <c r="F559" s="88"/>
      <c r="G559" s="89"/>
      <c r="H559" s="89"/>
      <c r="I559" s="89"/>
      <c r="J559" s="89"/>
      <c r="K559" s="89"/>
      <c r="L559" s="89"/>
      <c r="M559" s="89"/>
      <c r="N559" s="89"/>
      <c r="O559" s="89"/>
      <c r="P559" s="89"/>
      <c r="Q559" s="92"/>
      <c r="R559" s="42"/>
      <c r="S559" s="42"/>
      <c r="T559" s="42"/>
      <c r="U559" s="42"/>
      <c r="V559" s="42"/>
      <c r="W559" s="42"/>
      <c r="X559" s="42"/>
      <c r="Y559" s="42"/>
      <c r="Z559" s="42"/>
      <c r="AA559" s="42"/>
      <c r="AB559" s="42"/>
      <c r="AC559" s="42"/>
      <c r="AD559" s="42"/>
      <c r="AE559" s="42"/>
      <c r="AF559" s="42"/>
      <c r="AG559" s="42"/>
      <c r="AH559" s="42"/>
      <c r="AI559" s="42"/>
    </row>
    <row r="560" spans="1:44" s="34" customFormat="1" ht="15" hidden="1">
      <c r="A560" s="17"/>
      <c r="B560" s="17"/>
      <c r="C560" s="17"/>
      <c r="D560" s="90"/>
      <c r="E560" s="91"/>
      <c r="F560" s="91"/>
      <c r="G560" s="91"/>
      <c r="H560" s="91"/>
      <c r="I560" s="91"/>
      <c r="J560" s="91"/>
      <c r="K560" s="91"/>
      <c r="L560" s="91"/>
      <c r="M560" s="91"/>
      <c r="N560" s="91"/>
      <c r="O560" s="91"/>
      <c r="P560" s="91"/>
      <c r="Q560" s="92"/>
      <c r="R560" s="43"/>
      <c r="S560" s="43"/>
      <c r="T560" s="43"/>
      <c r="U560" s="43"/>
      <c r="V560" s="43"/>
      <c r="W560" s="43"/>
      <c r="X560" s="43"/>
      <c r="Y560" s="43"/>
      <c r="Z560" s="43"/>
      <c r="AA560" s="43"/>
      <c r="AB560" s="43"/>
      <c r="AC560" s="43"/>
      <c r="AD560" s="43"/>
      <c r="AE560" s="43"/>
      <c r="AF560" s="43"/>
      <c r="AG560" s="43"/>
      <c r="AH560" s="43"/>
      <c r="AI560" s="43"/>
    </row>
    <row r="561" spans="1:66" s="29" customFormat="1" ht="13" hidden="1">
      <c r="A561" s="18"/>
      <c r="B561" s="18"/>
      <c r="C561" s="18"/>
      <c r="D561" s="58"/>
      <c r="E561" s="92"/>
      <c r="F561" s="92"/>
      <c r="G561" s="18"/>
      <c r="H561" s="18"/>
      <c r="I561" s="18"/>
      <c r="J561" s="18"/>
      <c r="K561" s="18"/>
      <c r="L561" s="18"/>
      <c r="M561" s="18"/>
      <c r="N561" s="18"/>
      <c r="O561" s="18"/>
      <c r="P561" s="18"/>
      <c r="Q561" s="92"/>
      <c r="R561" s="25"/>
      <c r="S561" s="25"/>
      <c r="T561" s="25"/>
      <c r="U561" s="25"/>
      <c r="V561" s="25"/>
      <c r="W561" s="25"/>
      <c r="X561" s="25"/>
      <c r="Y561" s="25"/>
      <c r="Z561" s="25"/>
      <c r="AA561" s="25"/>
      <c r="AB561" s="25"/>
      <c r="AC561" s="25"/>
      <c r="AD561" s="25"/>
      <c r="AE561" s="25"/>
      <c r="AF561" s="25"/>
      <c r="AG561" s="25"/>
      <c r="AH561" s="25"/>
      <c r="AI561" s="25"/>
      <c r="AJ561" s="25"/>
      <c r="AK561" s="25"/>
      <c r="AL561" s="25"/>
      <c r="AM561" s="25"/>
      <c r="AN561" s="25"/>
      <c r="AO561" s="25"/>
      <c r="AP561" s="25"/>
      <c r="AQ561" s="25"/>
      <c r="AR561" s="25"/>
    </row>
    <row r="562" spans="1:66" s="29" customFormat="1" ht="13" hidden="1">
      <c r="A562" s="18"/>
      <c r="B562" s="18"/>
      <c r="C562" s="18"/>
      <c r="D562" s="58"/>
      <c r="E562" s="18"/>
      <c r="F562" s="18"/>
      <c r="G562" s="18"/>
      <c r="H562" s="18"/>
      <c r="I562" s="18"/>
      <c r="J562" s="18"/>
      <c r="K562" s="18"/>
      <c r="L562" s="18"/>
      <c r="M562" s="18"/>
      <c r="N562" s="18"/>
      <c r="O562" s="18"/>
      <c r="P562" s="18"/>
      <c r="Q562" s="92"/>
      <c r="R562" s="25"/>
      <c r="S562" s="25"/>
      <c r="T562" s="25"/>
      <c r="U562" s="25"/>
      <c r="V562" s="25"/>
      <c r="W562" s="25"/>
      <c r="X562" s="25"/>
      <c r="Y562" s="25"/>
      <c r="Z562" s="25"/>
      <c r="AA562" s="25"/>
      <c r="AB562" s="25"/>
      <c r="AC562" s="25"/>
      <c r="AD562" s="25"/>
      <c r="AE562" s="25"/>
      <c r="AF562" s="25"/>
      <c r="AG562" s="25"/>
      <c r="AH562" s="25"/>
      <c r="AI562" s="25"/>
      <c r="AJ562" s="25"/>
      <c r="AK562" s="25"/>
      <c r="AL562" s="25"/>
      <c r="AM562" s="25"/>
      <c r="AN562" s="25"/>
      <c r="AO562" s="25"/>
      <c r="AP562" s="25"/>
      <c r="AQ562" s="25"/>
      <c r="AR562" s="25"/>
    </row>
    <row r="563" spans="1:66" s="29" customFormat="1" ht="13" hidden="1">
      <c r="A563" s="18"/>
      <c r="B563" s="18"/>
      <c r="C563" s="18"/>
      <c r="D563" s="58"/>
      <c r="E563" s="18"/>
      <c r="F563" s="18"/>
      <c r="G563" s="18"/>
      <c r="H563" s="18"/>
      <c r="I563" s="18"/>
      <c r="J563" s="18"/>
      <c r="K563" s="18"/>
      <c r="L563" s="18"/>
      <c r="M563" s="18"/>
      <c r="N563" s="18"/>
      <c r="O563" s="18"/>
      <c r="P563" s="18"/>
      <c r="Q563" s="92">
        <f t="shared" ref="Q563:Q597" si="115">+P563</f>
        <v>0</v>
      </c>
      <c r="R563" s="25"/>
      <c r="S563" s="25"/>
      <c r="T563" s="25"/>
      <c r="U563" s="25"/>
      <c r="V563" s="25"/>
      <c r="W563" s="25"/>
      <c r="X563" s="25"/>
      <c r="Y563" s="25"/>
      <c r="Z563" s="25"/>
      <c r="AA563" s="25"/>
      <c r="AB563" s="25"/>
      <c r="AC563" s="25"/>
      <c r="AD563" s="25"/>
      <c r="AE563" s="25"/>
      <c r="AF563" s="25"/>
      <c r="AG563" s="25"/>
      <c r="AH563" s="25"/>
      <c r="AI563" s="25"/>
      <c r="AJ563" s="25"/>
      <c r="AK563" s="25"/>
      <c r="AL563" s="25"/>
      <c r="AM563" s="25"/>
      <c r="AN563" s="25"/>
      <c r="AO563" s="25"/>
      <c r="AP563" s="25"/>
      <c r="AQ563" s="25"/>
      <c r="AR563" s="25"/>
    </row>
    <row r="564" spans="1:66" s="29" customFormat="1" ht="13" hidden="1">
      <c r="A564" s="18"/>
      <c r="B564" s="18"/>
      <c r="C564" s="18"/>
      <c r="D564" s="58"/>
      <c r="E564" s="18"/>
      <c r="F564" s="18"/>
      <c r="G564" s="18"/>
      <c r="H564" s="18"/>
      <c r="I564" s="18"/>
      <c r="J564" s="18"/>
      <c r="K564" s="18"/>
      <c r="L564" s="18"/>
      <c r="M564" s="18"/>
      <c r="N564" s="18"/>
      <c r="O564" s="18"/>
      <c r="P564" s="18"/>
      <c r="Q564" s="92">
        <f t="shared" si="115"/>
        <v>0</v>
      </c>
      <c r="R564" s="25"/>
      <c r="S564" s="25"/>
      <c r="T564" s="25"/>
      <c r="U564" s="25"/>
      <c r="V564" s="25"/>
      <c r="W564" s="25"/>
      <c r="X564" s="25"/>
      <c r="Y564" s="25"/>
      <c r="Z564" s="25"/>
      <c r="AA564" s="25"/>
      <c r="AB564" s="25"/>
      <c r="AC564" s="25"/>
      <c r="AD564" s="25"/>
      <c r="AE564" s="25"/>
      <c r="AF564" s="25"/>
      <c r="AG564" s="25"/>
      <c r="AH564" s="25"/>
      <c r="AI564" s="25"/>
      <c r="AJ564" s="25"/>
      <c r="AK564" s="25"/>
      <c r="AL564" s="25"/>
      <c r="AM564" s="25"/>
      <c r="AN564" s="25"/>
      <c r="AO564" s="25"/>
      <c r="AP564" s="25"/>
      <c r="AQ564" s="25"/>
      <c r="AR564" s="25"/>
    </row>
    <row r="565" spans="1:66" s="29" customFormat="1" ht="13" hidden="1">
      <c r="A565" s="18"/>
      <c r="B565" s="18"/>
      <c r="C565" s="18"/>
      <c r="D565" s="58"/>
      <c r="E565" s="18"/>
      <c r="F565" s="18"/>
      <c r="G565" s="18"/>
      <c r="H565" s="18"/>
      <c r="I565" s="18"/>
      <c r="J565" s="18"/>
      <c r="K565" s="18"/>
      <c r="L565" s="18"/>
      <c r="M565" s="18"/>
      <c r="N565" s="18"/>
      <c r="O565" s="18"/>
      <c r="P565" s="18"/>
      <c r="Q565" s="92">
        <f t="shared" si="115"/>
        <v>0</v>
      </c>
      <c r="R565" s="25"/>
      <c r="S565" s="25"/>
      <c r="T565" s="25"/>
      <c r="U565" s="25"/>
      <c r="V565" s="25"/>
      <c r="W565" s="25"/>
      <c r="X565" s="25"/>
      <c r="Y565" s="25"/>
      <c r="Z565" s="25"/>
      <c r="AA565" s="25"/>
      <c r="AB565" s="25"/>
      <c r="AC565" s="25"/>
      <c r="AD565" s="25"/>
      <c r="AE565" s="25"/>
      <c r="AF565" s="25"/>
      <c r="AG565" s="25"/>
      <c r="AH565" s="25"/>
      <c r="AI565" s="25"/>
      <c r="AJ565" s="25"/>
      <c r="AK565" s="25"/>
      <c r="AL565" s="25"/>
      <c r="AM565" s="25"/>
      <c r="AN565" s="25"/>
      <c r="AO565" s="25"/>
      <c r="AP565" s="25"/>
      <c r="AQ565" s="25"/>
      <c r="AR565" s="25"/>
    </row>
    <row r="566" spans="1:66" s="29" customFormat="1" ht="13" hidden="1">
      <c r="A566" s="18"/>
      <c r="B566" s="18"/>
      <c r="C566" s="18"/>
      <c r="D566" s="58"/>
      <c r="E566" s="18"/>
      <c r="F566" s="18"/>
      <c r="G566" s="18"/>
      <c r="H566" s="18"/>
      <c r="I566" s="18"/>
      <c r="J566" s="18"/>
      <c r="K566" s="18"/>
      <c r="L566" s="18"/>
      <c r="M566" s="18"/>
      <c r="N566" s="18"/>
      <c r="O566" s="18"/>
      <c r="P566" s="18"/>
      <c r="Q566" s="92">
        <f t="shared" si="115"/>
        <v>0</v>
      </c>
      <c r="R566" s="25"/>
      <c r="S566" s="25"/>
      <c r="T566" s="25"/>
      <c r="U566" s="25"/>
      <c r="V566" s="25"/>
      <c r="W566" s="25"/>
      <c r="X566" s="25"/>
      <c r="Y566" s="25"/>
      <c r="Z566" s="25"/>
      <c r="AA566" s="25"/>
      <c r="AB566" s="25"/>
      <c r="AC566" s="25"/>
      <c r="AD566" s="25"/>
      <c r="AE566" s="25"/>
      <c r="AF566" s="25"/>
      <c r="AG566" s="25"/>
      <c r="AH566" s="25"/>
      <c r="AI566" s="25"/>
      <c r="AJ566" s="25"/>
      <c r="AK566" s="25"/>
      <c r="AL566" s="25"/>
      <c r="AM566" s="25"/>
      <c r="AN566" s="25"/>
      <c r="AO566" s="25"/>
      <c r="AP566" s="25"/>
      <c r="AQ566" s="25"/>
      <c r="AR566" s="25"/>
    </row>
    <row r="567" spans="1:66" s="25" customFormat="1" ht="13" hidden="1">
      <c r="A567" s="18"/>
      <c r="B567" s="18"/>
      <c r="C567" s="18"/>
      <c r="D567" s="58"/>
      <c r="E567" s="18"/>
      <c r="F567" s="18"/>
      <c r="G567" s="18"/>
      <c r="H567" s="18"/>
      <c r="I567" s="18"/>
      <c r="J567" s="18"/>
      <c r="K567" s="18"/>
      <c r="L567" s="18"/>
      <c r="M567" s="18"/>
      <c r="N567" s="18"/>
      <c r="O567" s="18"/>
      <c r="P567" s="18"/>
      <c r="Q567" s="92">
        <f t="shared" si="115"/>
        <v>0</v>
      </c>
    </row>
    <row r="568" spans="1:66" s="25" customFormat="1" ht="13" hidden="1">
      <c r="A568" s="18"/>
      <c r="B568" s="18"/>
      <c r="C568" s="18"/>
      <c r="D568" s="58"/>
      <c r="E568" s="18"/>
      <c r="F568" s="18"/>
      <c r="G568" s="18"/>
      <c r="H568" s="18"/>
      <c r="I568" s="18"/>
      <c r="J568" s="18"/>
      <c r="K568" s="18"/>
      <c r="L568" s="18"/>
      <c r="M568" s="18"/>
      <c r="N568" s="18"/>
      <c r="O568" s="18"/>
      <c r="P568" s="18"/>
      <c r="Q568" s="92">
        <f t="shared" si="115"/>
        <v>0</v>
      </c>
    </row>
    <row r="569" spans="1:66" s="25" customFormat="1" ht="13" hidden="1">
      <c r="A569" s="18"/>
      <c r="B569" s="18"/>
      <c r="C569" s="18"/>
      <c r="D569" s="58"/>
      <c r="E569" s="18"/>
      <c r="F569" s="18"/>
      <c r="G569" s="18"/>
      <c r="H569" s="18"/>
      <c r="I569" s="18"/>
      <c r="J569" s="18"/>
      <c r="K569" s="18"/>
      <c r="L569" s="18"/>
      <c r="M569" s="18"/>
      <c r="N569" s="18"/>
      <c r="O569" s="18"/>
      <c r="P569" s="18"/>
      <c r="Q569" s="92">
        <f t="shared" si="115"/>
        <v>0</v>
      </c>
    </row>
    <row r="570" spans="1:66" s="25" customFormat="1" ht="13" hidden="1">
      <c r="A570" s="18"/>
      <c r="B570" s="18"/>
      <c r="C570" s="18"/>
      <c r="D570" s="58"/>
      <c r="E570" s="18"/>
      <c r="F570" s="18"/>
      <c r="G570" s="18"/>
      <c r="H570" s="18"/>
      <c r="I570" s="18"/>
      <c r="J570" s="18"/>
      <c r="K570" s="18"/>
      <c r="L570" s="18"/>
      <c r="M570" s="18"/>
      <c r="N570" s="18"/>
      <c r="O570" s="18"/>
      <c r="P570" s="18"/>
      <c r="Q570" s="92">
        <f t="shared" si="115"/>
        <v>0</v>
      </c>
    </row>
    <row r="571" spans="1:66" s="25" customFormat="1" ht="13" hidden="1">
      <c r="A571" s="18"/>
      <c r="B571" s="18"/>
      <c r="C571" s="18"/>
      <c r="D571" s="58"/>
      <c r="E571" s="18"/>
      <c r="F571" s="18"/>
      <c r="G571" s="18"/>
      <c r="H571" s="18"/>
      <c r="I571" s="18"/>
      <c r="J571" s="18"/>
      <c r="K571" s="18"/>
      <c r="L571" s="18"/>
      <c r="M571" s="18"/>
      <c r="N571" s="18"/>
      <c r="O571" s="18"/>
      <c r="P571" s="18"/>
      <c r="Q571" s="92">
        <f t="shared" si="115"/>
        <v>0</v>
      </c>
    </row>
    <row r="572" spans="1:66" s="25" customFormat="1" ht="13" hidden="1">
      <c r="A572" s="18"/>
      <c r="B572" s="18"/>
      <c r="C572" s="18"/>
      <c r="D572" s="58"/>
      <c r="E572" s="18"/>
      <c r="F572" s="18"/>
      <c r="G572" s="18"/>
      <c r="H572" s="18"/>
      <c r="I572" s="18"/>
      <c r="J572" s="18"/>
      <c r="K572" s="18"/>
      <c r="L572" s="18"/>
      <c r="M572" s="18"/>
      <c r="N572" s="18"/>
      <c r="O572" s="18"/>
      <c r="P572" s="18"/>
      <c r="Q572" s="92">
        <f t="shared" si="115"/>
        <v>0</v>
      </c>
      <c r="X572" s="14"/>
      <c r="Y572" s="14"/>
      <c r="Z572" s="14"/>
      <c r="AA572" s="14"/>
      <c r="AB572" s="14"/>
      <c r="AC572" s="14"/>
      <c r="AD572" s="14"/>
      <c r="AE572" s="14"/>
      <c r="AF572" s="14"/>
      <c r="AG572" s="14"/>
      <c r="AH572" s="14"/>
      <c r="AI572" s="14"/>
      <c r="AJ572" s="14"/>
      <c r="AK572" s="14"/>
      <c r="AL572" s="14"/>
      <c r="AM572" s="14"/>
      <c r="AN572" s="14"/>
      <c r="AO572" s="14"/>
      <c r="AP572" s="14"/>
      <c r="AQ572" s="14"/>
      <c r="AR572" s="14"/>
      <c r="AS572" s="7"/>
      <c r="AT572" s="7"/>
      <c r="AU572" s="7"/>
      <c r="AV572" s="7"/>
      <c r="AW572" s="7"/>
      <c r="AX572" s="7"/>
      <c r="AY572" s="7"/>
      <c r="AZ572" s="7"/>
      <c r="BA572" s="7"/>
      <c r="BB572" s="7"/>
      <c r="BC572" s="7"/>
      <c r="BD572" s="7"/>
      <c r="BE572" s="7"/>
      <c r="BF572" s="7"/>
      <c r="BG572" s="7"/>
      <c r="BH572" s="7"/>
      <c r="BI572" s="7"/>
      <c r="BJ572" s="7"/>
      <c r="BK572" s="7"/>
      <c r="BL572" s="7"/>
      <c r="BM572" s="7"/>
      <c r="BN572" s="7"/>
    </row>
    <row r="573" spans="1:66" s="25" customFormat="1" ht="13" hidden="1">
      <c r="A573" s="18"/>
      <c r="B573" s="18"/>
      <c r="C573" s="18"/>
      <c r="D573" s="58"/>
      <c r="E573" s="18"/>
      <c r="F573" s="18"/>
      <c r="G573" s="18"/>
      <c r="H573" s="18"/>
      <c r="I573" s="18"/>
      <c r="J573" s="18"/>
      <c r="K573" s="18"/>
      <c r="L573" s="18"/>
      <c r="M573" s="18"/>
      <c r="N573" s="18"/>
      <c r="O573" s="18"/>
      <c r="P573" s="18"/>
      <c r="Q573" s="92">
        <f t="shared" si="115"/>
        <v>0</v>
      </c>
      <c r="X573" s="14"/>
      <c r="Y573" s="14"/>
      <c r="Z573" s="14"/>
      <c r="AA573" s="14"/>
      <c r="AB573" s="14"/>
      <c r="AC573" s="14"/>
      <c r="AD573" s="14"/>
      <c r="AE573" s="14"/>
      <c r="AF573" s="14"/>
      <c r="AG573" s="14"/>
      <c r="AH573" s="14"/>
      <c r="AI573" s="14"/>
      <c r="AJ573" s="14"/>
      <c r="AK573" s="14"/>
      <c r="AL573" s="14"/>
      <c r="AM573" s="14"/>
      <c r="AN573" s="14"/>
      <c r="AO573" s="14"/>
      <c r="AP573" s="14"/>
      <c r="AQ573" s="14"/>
      <c r="AR573" s="14"/>
      <c r="AS573" s="7"/>
      <c r="AT573" s="7"/>
      <c r="AU573" s="7"/>
      <c r="AV573" s="7"/>
      <c r="AW573" s="7"/>
      <c r="AX573" s="7"/>
      <c r="AY573" s="7"/>
      <c r="AZ573" s="7"/>
      <c r="BA573" s="7"/>
      <c r="BB573" s="7"/>
      <c r="BC573" s="7"/>
      <c r="BD573" s="7"/>
      <c r="BE573" s="7"/>
      <c r="BF573" s="7"/>
      <c r="BG573" s="7"/>
      <c r="BH573" s="7"/>
      <c r="BI573" s="7"/>
      <c r="BJ573" s="7"/>
      <c r="BK573" s="7"/>
      <c r="BL573" s="7"/>
      <c r="BM573" s="7"/>
      <c r="BN573" s="7"/>
    </row>
    <row r="574" spans="1:66" s="25" customFormat="1" ht="13" hidden="1">
      <c r="A574" s="18"/>
      <c r="B574" s="18"/>
      <c r="C574" s="18"/>
      <c r="D574" s="58"/>
      <c r="E574" s="18"/>
      <c r="F574" s="18"/>
      <c r="G574" s="18"/>
      <c r="H574" s="18"/>
      <c r="I574" s="18"/>
      <c r="J574" s="18"/>
      <c r="K574" s="18"/>
      <c r="L574" s="18"/>
      <c r="M574" s="18"/>
      <c r="N574" s="18"/>
      <c r="O574" s="18"/>
      <c r="P574" s="18"/>
      <c r="Q574" s="92">
        <f t="shared" si="115"/>
        <v>0</v>
      </c>
      <c r="X574" s="14"/>
      <c r="Y574" s="14"/>
      <c r="Z574" s="14"/>
      <c r="AA574" s="14"/>
      <c r="AB574" s="14"/>
      <c r="AC574" s="14"/>
      <c r="AD574" s="14"/>
      <c r="AE574" s="14"/>
      <c r="AF574" s="14"/>
      <c r="AG574" s="14"/>
      <c r="AH574" s="14"/>
      <c r="AI574" s="14"/>
      <c r="AJ574" s="14"/>
      <c r="AK574" s="14"/>
      <c r="AL574" s="14"/>
      <c r="AM574" s="14"/>
      <c r="AN574" s="14"/>
      <c r="AO574" s="14"/>
      <c r="AP574" s="14"/>
      <c r="AQ574" s="14"/>
      <c r="AR574" s="14"/>
      <c r="AS574" s="7"/>
      <c r="AT574" s="7"/>
      <c r="AU574" s="7"/>
      <c r="AV574" s="7"/>
      <c r="AW574" s="7"/>
      <c r="AX574" s="7"/>
      <c r="AY574" s="7"/>
      <c r="AZ574" s="7"/>
      <c r="BA574" s="7"/>
      <c r="BB574" s="7"/>
      <c r="BC574" s="7"/>
      <c r="BD574" s="7"/>
      <c r="BE574" s="7"/>
      <c r="BF574" s="7"/>
      <c r="BG574" s="7"/>
      <c r="BH574" s="7"/>
      <c r="BI574" s="7"/>
      <c r="BJ574" s="7"/>
      <c r="BK574" s="7"/>
      <c r="BL574" s="7"/>
      <c r="BM574" s="7"/>
      <c r="BN574" s="7"/>
    </row>
    <row r="575" spans="1:66" s="25" customFormat="1" ht="13" hidden="1">
      <c r="A575" s="18"/>
      <c r="B575" s="18"/>
      <c r="C575" s="18"/>
      <c r="D575" s="58"/>
      <c r="E575" s="18"/>
      <c r="F575" s="18"/>
      <c r="G575" s="18"/>
      <c r="H575" s="18"/>
      <c r="I575" s="18"/>
      <c r="J575" s="18"/>
      <c r="K575" s="18"/>
      <c r="L575" s="18"/>
      <c r="M575" s="18"/>
      <c r="N575" s="18"/>
      <c r="O575" s="18"/>
      <c r="P575" s="18"/>
      <c r="Q575" s="92">
        <f t="shared" si="115"/>
        <v>0</v>
      </c>
      <c r="X575" s="14"/>
      <c r="Y575" s="14"/>
      <c r="Z575" s="14"/>
      <c r="AA575" s="14"/>
      <c r="AB575" s="14"/>
      <c r="AC575" s="14"/>
      <c r="AD575" s="14"/>
      <c r="AE575" s="14"/>
      <c r="AF575" s="14"/>
      <c r="AG575" s="14"/>
      <c r="AH575" s="14"/>
      <c r="AI575" s="14"/>
      <c r="AJ575" s="14"/>
      <c r="AK575" s="14"/>
      <c r="AL575" s="14"/>
      <c r="AM575" s="14"/>
      <c r="AN575" s="14"/>
      <c r="AO575" s="14"/>
      <c r="AP575" s="14"/>
      <c r="AQ575" s="14"/>
      <c r="AR575" s="14"/>
      <c r="AS575" s="7"/>
      <c r="AT575" s="7"/>
      <c r="AU575" s="7"/>
      <c r="AV575" s="7"/>
      <c r="AW575" s="7"/>
      <c r="AX575" s="7"/>
      <c r="AY575" s="7"/>
      <c r="AZ575" s="7"/>
      <c r="BA575" s="7"/>
      <c r="BB575" s="7"/>
      <c r="BC575" s="7"/>
      <c r="BD575" s="7"/>
      <c r="BE575" s="7"/>
      <c r="BF575" s="7"/>
      <c r="BG575" s="7"/>
      <c r="BH575" s="7"/>
      <c r="BI575" s="7"/>
      <c r="BJ575" s="7"/>
      <c r="BK575" s="7"/>
      <c r="BL575" s="7"/>
      <c r="BM575" s="7"/>
      <c r="BN575" s="7"/>
    </row>
    <row r="576" spans="1:66" s="25" customFormat="1" ht="13" hidden="1">
      <c r="A576" s="18"/>
      <c r="B576" s="18"/>
      <c r="C576" s="18"/>
      <c r="D576" s="58"/>
      <c r="E576" s="18"/>
      <c r="F576" s="18"/>
      <c r="G576" s="18"/>
      <c r="H576" s="18"/>
      <c r="I576" s="18"/>
      <c r="J576" s="18"/>
      <c r="K576" s="18"/>
      <c r="L576" s="18"/>
      <c r="M576" s="18"/>
      <c r="N576" s="18"/>
      <c r="O576" s="18"/>
      <c r="P576" s="18"/>
      <c r="Q576" s="92">
        <f t="shared" si="115"/>
        <v>0</v>
      </c>
      <c r="X576" s="14"/>
      <c r="Y576" s="14"/>
      <c r="Z576" s="14"/>
      <c r="AA576" s="14"/>
      <c r="AB576" s="14"/>
      <c r="AC576" s="14"/>
      <c r="AD576" s="14"/>
      <c r="AE576" s="14"/>
      <c r="AF576" s="14"/>
      <c r="AG576" s="14"/>
      <c r="AH576" s="14"/>
      <c r="AI576" s="14"/>
      <c r="AJ576" s="14"/>
      <c r="AK576" s="14"/>
      <c r="AL576" s="14"/>
      <c r="AM576" s="14"/>
      <c r="AN576" s="14"/>
      <c r="AO576" s="14"/>
      <c r="AP576" s="14"/>
      <c r="AQ576" s="14"/>
      <c r="AR576" s="14"/>
      <c r="AS576" s="7"/>
      <c r="AT576" s="7"/>
      <c r="AU576" s="7"/>
      <c r="AV576" s="7"/>
      <c r="AW576" s="7"/>
      <c r="AX576" s="7"/>
      <c r="AY576" s="7"/>
      <c r="AZ576" s="7"/>
      <c r="BA576" s="7"/>
      <c r="BB576" s="7"/>
      <c r="BC576" s="7"/>
      <c r="BD576" s="7"/>
      <c r="BE576" s="7"/>
      <c r="BF576" s="7"/>
      <c r="BG576" s="7"/>
      <c r="BH576" s="7"/>
      <c r="BI576" s="7"/>
      <c r="BJ576" s="7"/>
      <c r="BK576" s="7"/>
      <c r="BL576" s="7"/>
      <c r="BM576" s="7"/>
      <c r="BN576" s="7"/>
    </row>
    <row r="577" spans="1:66" s="25" customFormat="1" ht="13" hidden="1">
      <c r="A577" s="18"/>
      <c r="B577" s="18"/>
      <c r="C577" s="18"/>
      <c r="D577" s="58"/>
      <c r="E577" s="18"/>
      <c r="F577" s="18"/>
      <c r="G577" s="18"/>
      <c r="H577" s="18"/>
      <c r="I577" s="18"/>
      <c r="J577" s="18"/>
      <c r="K577" s="18"/>
      <c r="L577" s="18"/>
      <c r="M577" s="18"/>
      <c r="N577" s="18"/>
      <c r="O577" s="18"/>
      <c r="P577" s="18"/>
      <c r="Q577" s="92">
        <f t="shared" si="115"/>
        <v>0</v>
      </c>
      <c r="X577" s="14"/>
      <c r="Y577" s="14"/>
      <c r="Z577" s="14"/>
      <c r="AA577" s="14"/>
      <c r="AB577" s="14"/>
      <c r="AC577" s="14"/>
      <c r="AD577" s="14"/>
      <c r="AE577" s="14"/>
      <c r="AF577" s="14"/>
      <c r="AG577" s="14"/>
      <c r="AH577" s="14"/>
      <c r="AI577" s="14"/>
      <c r="AJ577" s="14"/>
      <c r="AK577" s="14"/>
      <c r="AL577" s="14"/>
      <c r="AM577" s="14"/>
      <c r="AN577" s="14"/>
      <c r="AO577" s="14"/>
      <c r="AP577" s="14"/>
      <c r="AQ577" s="14"/>
      <c r="AR577" s="14"/>
      <c r="AS577" s="7"/>
      <c r="AT577" s="7"/>
      <c r="AU577" s="7"/>
      <c r="AV577" s="7"/>
      <c r="AW577" s="7"/>
      <c r="AX577" s="7"/>
      <c r="AY577" s="7"/>
      <c r="AZ577" s="7"/>
      <c r="BA577" s="7"/>
      <c r="BB577" s="7"/>
      <c r="BC577" s="7"/>
      <c r="BD577" s="7"/>
      <c r="BE577" s="7"/>
      <c r="BF577" s="7"/>
      <c r="BG577" s="7"/>
      <c r="BH577" s="7"/>
      <c r="BI577" s="7"/>
      <c r="BJ577" s="7"/>
      <c r="BK577" s="7"/>
      <c r="BL577" s="7"/>
      <c r="BM577" s="7"/>
      <c r="BN577" s="7"/>
    </row>
    <row r="578" spans="1:66" s="25" customFormat="1" ht="13" hidden="1">
      <c r="A578" s="18"/>
      <c r="B578" s="18"/>
      <c r="C578" s="18"/>
      <c r="D578" s="58"/>
      <c r="E578" s="18"/>
      <c r="F578" s="18"/>
      <c r="G578" s="18"/>
      <c r="H578" s="18"/>
      <c r="I578" s="18"/>
      <c r="J578" s="18"/>
      <c r="K578" s="18"/>
      <c r="L578" s="18"/>
      <c r="M578" s="18"/>
      <c r="N578" s="18"/>
      <c r="O578" s="18"/>
      <c r="P578" s="18"/>
      <c r="Q578" s="92">
        <f t="shared" si="115"/>
        <v>0</v>
      </c>
      <c r="X578" s="14"/>
      <c r="Y578" s="14"/>
      <c r="Z578" s="14"/>
      <c r="AA578" s="14"/>
      <c r="AB578" s="14"/>
      <c r="AC578" s="14"/>
      <c r="AD578" s="14"/>
      <c r="AE578" s="14"/>
      <c r="AF578" s="14"/>
      <c r="AG578" s="14"/>
      <c r="AH578" s="14"/>
      <c r="AI578" s="14"/>
      <c r="AJ578" s="14"/>
      <c r="AK578" s="14"/>
      <c r="AL578" s="14"/>
      <c r="AM578" s="14"/>
      <c r="AN578" s="14"/>
      <c r="AO578" s="14"/>
      <c r="AP578" s="14"/>
      <c r="AQ578" s="14"/>
      <c r="AR578" s="14"/>
      <c r="AS578" s="7"/>
      <c r="AT578" s="7"/>
      <c r="AU578" s="7"/>
      <c r="AV578" s="7"/>
      <c r="AW578" s="7"/>
      <c r="AX578" s="7"/>
      <c r="AY578" s="7"/>
      <c r="AZ578" s="7"/>
      <c r="BA578" s="7"/>
      <c r="BB578" s="7"/>
      <c r="BC578" s="7"/>
      <c r="BD578" s="7"/>
      <c r="BE578" s="7"/>
      <c r="BF578" s="7"/>
      <c r="BG578" s="7"/>
      <c r="BH578" s="7"/>
      <c r="BI578" s="7"/>
      <c r="BJ578" s="7"/>
      <c r="BK578" s="7"/>
      <c r="BL578" s="7"/>
      <c r="BM578" s="7"/>
      <c r="BN578" s="7"/>
    </row>
    <row r="579" spans="1:66" s="25" customFormat="1" ht="13" hidden="1">
      <c r="A579" s="18"/>
      <c r="B579" s="18"/>
      <c r="C579" s="18"/>
      <c r="D579" s="58"/>
      <c r="E579" s="18"/>
      <c r="F579" s="18"/>
      <c r="G579" s="18"/>
      <c r="H579" s="18"/>
      <c r="I579" s="18"/>
      <c r="J579" s="18"/>
      <c r="K579" s="18"/>
      <c r="L579" s="18"/>
      <c r="M579" s="18"/>
      <c r="N579" s="18"/>
      <c r="O579" s="18"/>
      <c r="P579" s="18"/>
      <c r="Q579" s="92">
        <f t="shared" si="115"/>
        <v>0</v>
      </c>
      <c r="X579" s="14"/>
      <c r="Y579" s="14"/>
      <c r="Z579" s="14"/>
      <c r="AA579" s="14"/>
      <c r="AB579" s="14"/>
      <c r="AC579" s="14"/>
      <c r="AD579" s="14"/>
      <c r="AE579" s="14"/>
      <c r="AF579" s="14"/>
      <c r="AG579" s="14"/>
      <c r="AH579" s="14"/>
      <c r="AI579" s="14"/>
      <c r="AJ579" s="14"/>
      <c r="AK579" s="14"/>
      <c r="AL579" s="14"/>
      <c r="AM579" s="14"/>
      <c r="AN579" s="14"/>
      <c r="AO579" s="14"/>
      <c r="AP579" s="14"/>
      <c r="AQ579" s="14"/>
      <c r="AR579" s="14"/>
      <c r="AS579" s="7"/>
      <c r="AT579" s="7"/>
      <c r="AU579" s="7"/>
      <c r="AV579" s="7"/>
      <c r="AW579" s="7"/>
      <c r="AX579" s="7"/>
      <c r="AY579" s="7"/>
      <c r="AZ579" s="7"/>
      <c r="BA579" s="7"/>
      <c r="BB579" s="7"/>
      <c r="BC579" s="7"/>
      <c r="BD579" s="7"/>
      <c r="BE579" s="7"/>
      <c r="BF579" s="7"/>
      <c r="BG579" s="7"/>
      <c r="BH579" s="7"/>
      <c r="BI579" s="7"/>
      <c r="BJ579" s="7"/>
      <c r="BK579" s="7"/>
      <c r="BL579" s="7"/>
      <c r="BM579" s="7"/>
      <c r="BN579" s="7"/>
    </row>
    <row r="580" spans="1:66" s="25" customFormat="1" ht="13" hidden="1">
      <c r="A580" s="18"/>
      <c r="B580" s="18"/>
      <c r="C580" s="18"/>
      <c r="D580" s="58"/>
      <c r="E580" s="18"/>
      <c r="F580" s="18"/>
      <c r="G580" s="18"/>
      <c r="H580" s="18"/>
      <c r="I580" s="18"/>
      <c r="J580" s="18"/>
      <c r="K580" s="18"/>
      <c r="L580" s="18"/>
      <c r="M580" s="18"/>
      <c r="N580" s="18"/>
      <c r="O580" s="18"/>
      <c r="P580" s="18"/>
      <c r="Q580" s="92">
        <f t="shared" si="115"/>
        <v>0</v>
      </c>
      <c r="X580" s="14"/>
      <c r="Y580" s="14"/>
      <c r="Z580" s="14"/>
      <c r="AA580" s="14"/>
      <c r="AB580" s="14"/>
      <c r="AC580" s="14"/>
      <c r="AD580" s="14"/>
      <c r="AE580" s="14"/>
      <c r="AF580" s="14"/>
      <c r="AG580" s="14"/>
      <c r="AH580" s="14"/>
      <c r="AI580" s="14"/>
      <c r="AJ580" s="14"/>
      <c r="AK580" s="14"/>
      <c r="AL580" s="14"/>
      <c r="AM580" s="14"/>
      <c r="AN580" s="14"/>
      <c r="AO580" s="14"/>
      <c r="AP580" s="14"/>
      <c r="AQ580" s="14"/>
      <c r="AR580" s="14"/>
      <c r="AS580" s="7"/>
      <c r="AT580" s="7"/>
      <c r="AU580" s="7"/>
      <c r="AV580" s="7"/>
      <c r="AW580" s="7"/>
      <c r="AX580" s="7"/>
      <c r="AY580" s="7"/>
      <c r="AZ580" s="7"/>
      <c r="BA580" s="7"/>
      <c r="BB580" s="7"/>
      <c r="BC580" s="7"/>
      <c r="BD580" s="7"/>
      <c r="BE580" s="7"/>
      <c r="BF580" s="7"/>
      <c r="BG580" s="7"/>
      <c r="BH580" s="7"/>
      <c r="BI580" s="7"/>
      <c r="BJ580" s="7"/>
      <c r="BK580" s="7"/>
      <c r="BL580" s="7"/>
      <c r="BM580" s="7"/>
      <c r="BN580" s="7"/>
    </row>
    <row r="581" spans="1:66" s="25" customFormat="1" ht="13" hidden="1">
      <c r="A581" s="18"/>
      <c r="B581" s="18"/>
      <c r="C581" s="18"/>
      <c r="D581" s="58"/>
      <c r="E581" s="18"/>
      <c r="F581" s="18"/>
      <c r="G581" s="18"/>
      <c r="H581" s="18"/>
      <c r="I581" s="18"/>
      <c r="J581" s="18"/>
      <c r="K581" s="18"/>
      <c r="L581" s="18"/>
      <c r="M581" s="18"/>
      <c r="N581" s="18"/>
      <c r="O581" s="18"/>
      <c r="P581" s="18"/>
      <c r="Q581" s="92">
        <f t="shared" si="115"/>
        <v>0</v>
      </c>
      <c r="X581" s="14"/>
      <c r="Y581" s="14"/>
      <c r="Z581" s="14"/>
      <c r="AA581" s="14"/>
      <c r="AB581" s="14"/>
      <c r="AC581" s="14"/>
      <c r="AD581" s="14"/>
      <c r="AE581" s="14"/>
      <c r="AF581" s="14"/>
      <c r="AG581" s="14"/>
      <c r="AH581" s="14"/>
      <c r="AI581" s="14"/>
      <c r="AJ581" s="14"/>
      <c r="AK581" s="14"/>
      <c r="AL581" s="14"/>
      <c r="AM581" s="14"/>
      <c r="AN581" s="14"/>
      <c r="AO581" s="14"/>
      <c r="AP581" s="14"/>
      <c r="AQ581" s="14"/>
      <c r="AR581" s="14"/>
      <c r="AS581" s="7"/>
      <c r="AT581" s="7"/>
      <c r="AU581" s="7"/>
      <c r="AV581" s="7"/>
      <c r="AW581" s="7"/>
      <c r="AX581" s="7"/>
      <c r="AY581" s="7"/>
      <c r="AZ581" s="7"/>
      <c r="BA581" s="7"/>
      <c r="BB581" s="7"/>
      <c r="BC581" s="7"/>
      <c r="BD581" s="7"/>
      <c r="BE581" s="7"/>
      <c r="BF581" s="7"/>
      <c r="BG581" s="7"/>
      <c r="BH581" s="7"/>
      <c r="BI581" s="7"/>
      <c r="BJ581" s="7"/>
      <c r="BK581" s="7"/>
      <c r="BL581" s="7"/>
      <c r="BM581" s="7"/>
      <c r="BN581" s="7"/>
    </row>
    <row r="582" spans="1:66" s="25" customFormat="1" ht="13" hidden="1">
      <c r="A582" s="18"/>
      <c r="B582" s="18"/>
      <c r="C582" s="18"/>
      <c r="D582" s="58"/>
      <c r="E582" s="18"/>
      <c r="F582" s="18"/>
      <c r="G582" s="18"/>
      <c r="H582" s="18"/>
      <c r="I582" s="18"/>
      <c r="J582" s="18"/>
      <c r="K582" s="18"/>
      <c r="L582" s="18"/>
      <c r="M582" s="18"/>
      <c r="N582" s="18"/>
      <c r="O582" s="18"/>
      <c r="P582" s="18"/>
      <c r="Q582" s="92">
        <f t="shared" si="115"/>
        <v>0</v>
      </c>
      <c r="X582" s="14"/>
      <c r="Y582" s="14"/>
      <c r="Z582" s="14"/>
      <c r="AA582" s="14"/>
      <c r="AB582" s="14"/>
      <c r="AC582" s="14"/>
      <c r="AD582" s="14"/>
      <c r="AE582" s="14"/>
      <c r="AF582" s="14"/>
      <c r="AG582" s="14"/>
      <c r="AH582" s="14"/>
      <c r="AI582" s="14"/>
      <c r="AJ582" s="14"/>
      <c r="AK582" s="14"/>
      <c r="AL582" s="14"/>
      <c r="AM582" s="14"/>
      <c r="AN582" s="14"/>
      <c r="AO582" s="14"/>
      <c r="AP582" s="14"/>
      <c r="AQ582" s="14"/>
      <c r="AR582" s="14"/>
      <c r="AS582" s="7"/>
      <c r="AT582" s="7"/>
      <c r="AU582" s="7"/>
      <c r="AV582" s="7"/>
      <c r="AW582" s="7"/>
      <c r="AX582" s="7"/>
      <c r="AY582" s="7"/>
      <c r="AZ582" s="7"/>
      <c r="BA582" s="7"/>
      <c r="BB582" s="7"/>
      <c r="BC582" s="7"/>
      <c r="BD582" s="7"/>
      <c r="BE582" s="7"/>
      <c r="BF582" s="7"/>
      <c r="BG582" s="7"/>
      <c r="BH582" s="7"/>
      <c r="BI582" s="7"/>
      <c r="BJ582" s="7"/>
      <c r="BK582" s="7"/>
      <c r="BL582" s="7"/>
      <c r="BM582" s="7"/>
      <c r="BN582" s="7"/>
    </row>
    <row r="583" spans="1:66" s="25" customFormat="1" ht="13" hidden="1">
      <c r="A583" s="18"/>
      <c r="B583" s="18"/>
      <c r="C583" s="18"/>
      <c r="D583" s="58"/>
      <c r="E583" s="18"/>
      <c r="F583" s="18"/>
      <c r="G583" s="18"/>
      <c r="H583" s="18"/>
      <c r="I583" s="18"/>
      <c r="J583" s="18"/>
      <c r="K583" s="18"/>
      <c r="L583" s="18"/>
      <c r="M583" s="18"/>
      <c r="N583" s="18"/>
      <c r="O583" s="18"/>
      <c r="P583" s="18"/>
      <c r="Q583" s="92">
        <f t="shared" si="115"/>
        <v>0</v>
      </c>
      <c r="X583" s="14"/>
      <c r="Y583" s="14"/>
      <c r="Z583" s="14"/>
      <c r="AA583" s="14"/>
      <c r="AB583" s="14"/>
      <c r="AC583" s="14"/>
      <c r="AD583" s="14"/>
      <c r="AE583" s="14"/>
      <c r="AF583" s="14"/>
      <c r="AG583" s="14"/>
      <c r="AH583" s="14"/>
      <c r="AI583" s="14"/>
      <c r="AJ583" s="14"/>
      <c r="AK583" s="14"/>
      <c r="AL583" s="14"/>
      <c r="AM583" s="14"/>
      <c r="AN583" s="14"/>
      <c r="AO583" s="14"/>
      <c r="AP583" s="14"/>
      <c r="AQ583" s="14"/>
      <c r="AR583" s="14"/>
      <c r="AS583" s="7"/>
      <c r="AT583" s="7"/>
      <c r="AU583" s="7"/>
      <c r="AV583" s="7"/>
      <c r="AW583" s="7"/>
      <c r="AX583" s="7"/>
      <c r="AY583" s="7"/>
      <c r="AZ583" s="7"/>
      <c r="BA583" s="7"/>
      <c r="BB583" s="7"/>
      <c r="BC583" s="7"/>
      <c r="BD583" s="7"/>
      <c r="BE583" s="7"/>
      <c r="BF583" s="7"/>
      <c r="BG583" s="7"/>
      <c r="BH583" s="7"/>
      <c r="BI583" s="7"/>
      <c r="BJ583" s="7"/>
      <c r="BK583" s="7"/>
      <c r="BL583" s="7"/>
      <c r="BM583" s="7"/>
      <c r="BN583" s="7"/>
    </row>
    <row r="584" spans="1:66" s="25" customFormat="1" ht="13" hidden="1">
      <c r="A584" s="18"/>
      <c r="B584" s="18"/>
      <c r="C584" s="18"/>
      <c r="D584" s="58"/>
      <c r="E584" s="18"/>
      <c r="F584" s="18"/>
      <c r="G584" s="18"/>
      <c r="H584" s="18"/>
      <c r="I584" s="18"/>
      <c r="J584" s="18"/>
      <c r="K584" s="18"/>
      <c r="L584" s="18"/>
      <c r="M584" s="18"/>
      <c r="N584" s="18"/>
      <c r="O584" s="18"/>
      <c r="P584" s="18"/>
      <c r="Q584" s="92">
        <f t="shared" si="115"/>
        <v>0</v>
      </c>
      <c r="X584" s="14"/>
      <c r="Y584" s="14"/>
      <c r="Z584" s="14"/>
      <c r="AA584" s="14"/>
      <c r="AB584" s="14"/>
      <c r="AC584" s="14"/>
      <c r="AD584" s="14"/>
      <c r="AE584" s="14"/>
      <c r="AF584" s="14"/>
      <c r="AG584" s="14"/>
      <c r="AH584" s="14"/>
      <c r="AI584" s="14"/>
      <c r="AJ584" s="14"/>
      <c r="AK584" s="14"/>
      <c r="AL584" s="14"/>
      <c r="AM584" s="14"/>
      <c r="AN584" s="14"/>
      <c r="AO584" s="14"/>
      <c r="AP584" s="14"/>
      <c r="AQ584" s="14"/>
      <c r="AR584" s="14"/>
      <c r="AS584" s="7"/>
      <c r="AT584" s="7"/>
      <c r="AU584" s="7"/>
      <c r="AV584" s="7"/>
      <c r="AW584" s="7"/>
      <c r="AX584" s="7"/>
      <c r="AY584" s="7"/>
      <c r="AZ584" s="7"/>
      <c r="BA584" s="7"/>
      <c r="BB584" s="7"/>
      <c r="BC584" s="7"/>
      <c r="BD584" s="7"/>
      <c r="BE584" s="7"/>
      <c r="BF584" s="7"/>
      <c r="BG584" s="7"/>
      <c r="BH584" s="7"/>
      <c r="BI584" s="7"/>
      <c r="BJ584" s="7"/>
      <c r="BK584" s="7"/>
      <c r="BL584" s="7"/>
      <c r="BM584" s="7"/>
      <c r="BN584" s="7"/>
    </row>
    <row r="585" spans="1:66" s="25" customFormat="1" ht="13" hidden="1">
      <c r="A585" s="18"/>
      <c r="B585" s="18"/>
      <c r="C585" s="18"/>
      <c r="D585" s="58"/>
      <c r="E585" s="18"/>
      <c r="F585" s="18"/>
      <c r="G585" s="18"/>
      <c r="H585" s="18"/>
      <c r="I585" s="18"/>
      <c r="J585" s="18"/>
      <c r="K585" s="18"/>
      <c r="L585" s="18"/>
      <c r="M585" s="18"/>
      <c r="N585" s="18"/>
      <c r="O585" s="18"/>
      <c r="P585" s="18"/>
      <c r="Q585" s="92">
        <f t="shared" si="115"/>
        <v>0</v>
      </c>
      <c r="X585" s="14"/>
      <c r="Y585" s="14"/>
      <c r="Z585" s="14"/>
      <c r="AA585" s="14"/>
      <c r="AB585" s="14"/>
      <c r="AC585" s="14"/>
      <c r="AD585" s="14"/>
      <c r="AE585" s="14"/>
      <c r="AF585" s="14"/>
      <c r="AG585" s="14"/>
      <c r="AH585" s="14"/>
      <c r="AI585" s="14"/>
      <c r="AJ585" s="14"/>
      <c r="AK585" s="14"/>
      <c r="AL585" s="14"/>
      <c r="AM585" s="14"/>
      <c r="AN585" s="14"/>
      <c r="AO585" s="14"/>
      <c r="AP585" s="14"/>
      <c r="AQ585" s="14"/>
      <c r="AR585" s="14"/>
      <c r="AS585" s="7"/>
      <c r="AT585" s="7"/>
      <c r="AU585" s="7"/>
      <c r="AV585" s="7"/>
      <c r="AW585" s="7"/>
      <c r="AX585" s="7"/>
      <c r="AY585" s="7"/>
      <c r="AZ585" s="7"/>
      <c r="BA585" s="7"/>
      <c r="BB585" s="7"/>
      <c r="BC585" s="7"/>
      <c r="BD585" s="7"/>
      <c r="BE585" s="7"/>
      <c r="BF585" s="7"/>
      <c r="BG585" s="7"/>
      <c r="BH585" s="7"/>
      <c r="BI585" s="7"/>
      <c r="BJ585" s="7"/>
      <c r="BK585" s="7"/>
      <c r="BL585" s="7"/>
      <c r="BM585" s="7"/>
      <c r="BN585" s="7"/>
    </row>
    <row r="586" spans="1:66" s="25" customFormat="1" ht="13" hidden="1">
      <c r="A586" s="18"/>
      <c r="B586" s="18"/>
      <c r="C586" s="18"/>
      <c r="D586" s="58"/>
      <c r="E586" s="18"/>
      <c r="F586" s="18"/>
      <c r="G586" s="18"/>
      <c r="H586" s="18"/>
      <c r="I586" s="18"/>
      <c r="J586" s="18"/>
      <c r="K586" s="18"/>
      <c r="L586" s="18"/>
      <c r="M586" s="18"/>
      <c r="N586" s="18"/>
      <c r="O586" s="18"/>
      <c r="P586" s="18"/>
      <c r="Q586" s="92">
        <f t="shared" si="115"/>
        <v>0</v>
      </c>
      <c r="X586" s="14"/>
      <c r="Y586" s="14"/>
      <c r="Z586" s="14"/>
      <c r="AA586" s="14"/>
      <c r="AB586" s="14"/>
      <c r="AC586" s="14"/>
      <c r="AD586" s="14"/>
      <c r="AE586" s="14"/>
      <c r="AF586" s="14"/>
      <c r="AG586" s="14"/>
      <c r="AH586" s="14"/>
      <c r="AI586" s="14"/>
      <c r="AJ586" s="14"/>
      <c r="AK586" s="14"/>
      <c r="AL586" s="14"/>
      <c r="AM586" s="14"/>
      <c r="AN586" s="14"/>
      <c r="AO586" s="14"/>
      <c r="AP586" s="14"/>
      <c r="AQ586" s="14"/>
      <c r="AR586" s="14"/>
      <c r="AS586" s="7"/>
      <c r="AT586" s="7"/>
      <c r="AU586" s="7"/>
      <c r="AV586" s="7"/>
      <c r="AW586" s="7"/>
      <c r="AX586" s="7"/>
      <c r="AY586" s="7"/>
      <c r="AZ586" s="7"/>
      <c r="BA586" s="7"/>
      <c r="BB586" s="7"/>
      <c r="BC586" s="7"/>
      <c r="BD586" s="7"/>
      <c r="BE586" s="7"/>
      <c r="BF586" s="7"/>
      <c r="BG586" s="7"/>
      <c r="BH586" s="7"/>
      <c r="BI586" s="7"/>
      <c r="BJ586" s="7"/>
      <c r="BK586" s="7"/>
      <c r="BL586" s="7"/>
      <c r="BM586" s="7"/>
      <c r="BN586" s="7"/>
    </row>
    <row r="587" spans="1:66" s="25" customFormat="1" ht="13" hidden="1">
      <c r="A587" s="18"/>
      <c r="B587" s="18"/>
      <c r="C587" s="18"/>
      <c r="D587" s="58"/>
      <c r="E587" s="18"/>
      <c r="F587" s="18"/>
      <c r="G587" s="18"/>
      <c r="H587" s="18"/>
      <c r="I587" s="18"/>
      <c r="J587" s="18"/>
      <c r="K587" s="18"/>
      <c r="L587" s="18"/>
      <c r="M587" s="18"/>
      <c r="N587" s="18"/>
      <c r="O587" s="18"/>
      <c r="P587" s="18"/>
      <c r="Q587" s="92">
        <f t="shared" si="115"/>
        <v>0</v>
      </c>
      <c r="X587" s="14"/>
      <c r="Y587" s="14"/>
      <c r="Z587" s="14"/>
      <c r="AA587" s="14"/>
      <c r="AB587" s="14"/>
      <c r="AC587" s="14"/>
      <c r="AD587" s="14"/>
      <c r="AE587" s="14"/>
      <c r="AF587" s="14"/>
      <c r="AG587" s="14"/>
      <c r="AH587" s="14"/>
      <c r="AI587" s="14"/>
      <c r="AJ587" s="14"/>
      <c r="AK587" s="14"/>
      <c r="AL587" s="14"/>
      <c r="AM587" s="14"/>
      <c r="AN587" s="14"/>
      <c r="AO587" s="14"/>
      <c r="AP587" s="14"/>
      <c r="AQ587" s="14"/>
      <c r="AR587" s="14"/>
      <c r="AS587" s="7"/>
      <c r="AT587" s="7"/>
      <c r="AU587" s="7"/>
      <c r="AV587" s="7"/>
      <c r="AW587" s="7"/>
      <c r="AX587" s="7"/>
      <c r="AY587" s="7"/>
      <c r="AZ587" s="7"/>
      <c r="BA587" s="7"/>
      <c r="BB587" s="7"/>
      <c r="BC587" s="7"/>
      <c r="BD587" s="7"/>
      <c r="BE587" s="7"/>
      <c r="BF587" s="7"/>
      <c r="BG587" s="7"/>
      <c r="BH587" s="7"/>
      <c r="BI587" s="7"/>
      <c r="BJ587" s="7"/>
      <c r="BK587" s="7"/>
      <c r="BL587" s="7"/>
      <c r="BM587" s="7"/>
      <c r="BN587" s="7"/>
    </row>
    <row r="588" spans="1:66" s="25" customFormat="1" ht="13" hidden="1">
      <c r="A588" s="18"/>
      <c r="B588" s="18"/>
      <c r="C588" s="18"/>
      <c r="D588" s="58"/>
      <c r="E588" s="18"/>
      <c r="F588" s="18"/>
      <c r="G588" s="18"/>
      <c r="H588" s="18"/>
      <c r="I588" s="18"/>
      <c r="J588" s="18"/>
      <c r="K588" s="18"/>
      <c r="L588" s="18"/>
      <c r="M588" s="18"/>
      <c r="N588" s="18"/>
      <c r="O588" s="18"/>
      <c r="P588" s="18"/>
      <c r="Q588" s="92">
        <f t="shared" si="115"/>
        <v>0</v>
      </c>
    </row>
    <row r="589" spans="1:66" s="25" customFormat="1" ht="13" hidden="1">
      <c r="A589" s="18"/>
      <c r="B589" s="18"/>
      <c r="C589" s="18"/>
      <c r="D589" s="58"/>
      <c r="E589" s="18"/>
      <c r="F589" s="18"/>
      <c r="G589" s="18"/>
      <c r="H589" s="18"/>
      <c r="I589" s="18"/>
      <c r="J589" s="18"/>
      <c r="K589" s="18"/>
      <c r="L589" s="18"/>
      <c r="M589" s="18"/>
      <c r="N589" s="18"/>
      <c r="O589" s="18"/>
      <c r="P589" s="18"/>
      <c r="Q589" s="92">
        <f t="shared" si="115"/>
        <v>0</v>
      </c>
    </row>
    <row r="590" spans="1:66" s="25" customFormat="1" ht="13" hidden="1">
      <c r="A590" s="18"/>
      <c r="B590" s="18"/>
      <c r="C590" s="18"/>
      <c r="D590" s="58"/>
      <c r="E590" s="18"/>
      <c r="F590" s="18"/>
      <c r="G590" s="18"/>
      <c r="H590" s="18"/>
      <c r="I590" s="18"/>
      <c r="J590" s="18"/>
      <c r="K590" s="18"/>
      <c r="L590" s="18"/>
      <c r="M590" s="18"/>
      <c r="N590" s="18"/>
      <c r="O590" s="18"/>
      <c r="P590" s="18"/>
      <c r="Q590" s="92">
        <f t="shared" si="115"/>
        <v>0</v>
      </c>
    </row>
    <row r="591" spans="1:66" s="25" customFormat="1" ht="13" hidden="1">
      <c r="A591" s="18"/>
      <c r="B591" s="18"/>
      <c r="C591" s="18"/>
      <c r="D591" s="58"/>
      <c r="E591" s="18"/>
      <c r="F591" s="18"/>
      <c r="G591" s="18"/>
      <c r="H591" s="18"/>
      <c r="I591" s="18"/>
      <c r="J591" s="18"/>
      <c r="K591" s="18"/>
      <c r="L591" s="18"/>
      <c r="M591" s="18"/>
      <c r="N591" s="18"/>
      <c r="O591" s="18"/>
      <c r="P591" s="18"/>
      <c r="Q591" s="92">
        <f t="shared" si="115"/>
        <v>0</v>
      </c>
    </row>
    <row r="592" spans="1:66" s="25" customFormat="1" ht="13" hidden="1">
      <c r="A592" s="18"/>
      <c r="B592" s="18"/>
      <c r="C592" s="18"/>
      <c r="D592" s="58"/>
      <c r="E592" s="18"/>
      <c r="F592" s="18"/>
      <c r="G592" s="18"/>
      <c r="H592" s="18"/>
      <c r="I592" s="18"/>
      <c r="J592" s="18"/>
      <c r="K592" s="18"/>
      <c r="L592" s="18"/>
      <c r="M592" s="18"/>
      <c r="N592" s="18"/>
      <c r="O592" s="18"/>
      <c r="P592" s="18"/>
      <c r="Q592" s="92">
        <f t="shared" si="115"/>
        <v>0</v>
      </c>
    </row>
    <row r="593" spans="1:44" s="25" customFormat="1" ht="13" hidden="1">
      <c r="A593" s="18"/>
      <c r="B593" s="18"/>
      <c r="C593" s="18"/>
      <c r="D593" s="58"/>
      <c r="E593" s="18"/>
      <c r="F593" s="18"/>
      <c r="G593" s="18"/>
      <c r="H593" s="18"/>
      <c r="I593" s="18"/>
      <c r="J593" s="18"/>
      <c r="K593" s="18"/>
      <c r="L593" s="18"/>
      <c r="M593" s="18"/>
      <c r="N593" s="18"/>
      <c r="O593" s="18"/>
      <c r="P593" s="18"/>
      <c r="Q593" s="92">
        <f t="shared" si="115"/>
        <v>0</v>
      </c>
    </row>
    <row r="594" spans="1:44" s="29" customFormat="1" ht="13" hidden="1">
      <c r="A594" s="3"/>
      <c r="B594" s="3"/>
      <c r="C594" s="3"/>
      <c r="D594" s="57"/>
      <c r="E594" s="3"/>
      <c r="F594" s="3"/>
      <c r="G594" s="3"/>
      <c r="H594" s="3"/>
      <c r="I594" s="3"/>
      <c r="J594" s="3"/>
      <c r="K594" s="3"/>
      <c r="L594" s="3"/>
      <c r="M594" s="3"/>
      <c r="N594" s="3"/>
      <c r="O594" s="3"/>
      <c r="P594" s="3"/>
      <c r="Q594" s="92">
        <f t="shared" si="115"/>
        <v>0</v>
      </c>
      <c r="R594" s="25"/>
      <c r="S594" s="25"/>
      <c r="T594" s="25"/>
      <c r="U594" s="25"/>
      <c r="V594" s="25"/>
      <c r="W594" s="25"/>
      <c r="X594" s="25"/>
      <c r="Y594" s="25"/>
      <c r="Z594" s="25"/>
      <c r="AA594" s="25"/>
      <c r="AB594" s="25"/>
      <c r="AC594" s="25"/>
      <c r="AD594" s="25"/>
      <c r="AE594" s="25"/>
      <c r="AF594" s="25"/>
      <c r="AG594" s="25"/>
      <c r="AH594" s="25"/>
      <c r="AI594" s="25"/>
      <c r="AJ594" s="25"/>
      <c r="AK594" s="25"/>
      <c r="AL594" s="25"/>
      <c r="AM594" s="25"/>
      <c r="AN594" s="25"/>
      <c r="AO594" s="25"/>
      <c r="AP594" s="25"/>
      <c r="AQ594" s="25"/>
      <c r="AR594" s="25"/>
    </row>
    <row r="595" spans="1:44" s="29" customFormat="1" ht="13" hidden="1">
      <c r="A595" s="3"/>
      <c r="B595" s="3"/>
      <c r="C595" s="3"/>
      <c r="D595" s="57"/>
      <c r="E595" s="3"/>
      <c r="F595" s="3"/>
      <c r="G595" s="3"/>
      <c r="H595" s="3"/>
      <c r="I595" s="3"/>
      <c r="J595" s="3"/>
      <c r="K595" s="3"/>
      <c r="L595" s="3"/>
      <c r="M595" s="3"/>
      <c r="N595" s="3"/>
      <c r="O595" s="3"/>
      <c r="P595" s="3"/>
      <c r="Q595" s="92">
        <f t="shared" si="115"/>
        <v>0</v>
      </c>
      <c r="R595" s="25"/>
      <c r="S595" s="25"/>
      <c r="T595" s="25"/>
      <c r="U595" s="25"/>
      <c r="V595" s="25"/>
      <c r="W595" s="25"/>
      <c r="X595" s="25"/>
      <c r="Y595" s="25"/>
      <c r="Z595" s="25"/>
      <c r="AA595" s="25"/>
      <c r="AB595" s="25"/>
      <c r="AC595" s="25"/>
      <c r="AD595" s="25"/>
      <c r="AE595" s="25"/>
      <c r="AF595" s="25"/>
      <c r="AG595" s="25"/>
      <c r="AH595" s="25"/>
      <c r="AI595" s="25"/>
      <c r="AJ595" s="25"/>
      <c r="AK595" s="25"/>
      <c r="AL595" s="25"/>
      <c r="AM595" s="25"/>
      <c r="AN595" s="25"/>
      <c r="AO595" s="25"/>
      <c r="AP595" s="25"/>
      <c r="AQ595" s="25"/>
      <c r="AR595" s="25"/>
    </row>
    <row r="596" spans="1:44" s="29" customFormat="1" ht="13" hidden="1">
      <c r="A596" s="3"/>
      <c r="B596" s="3"/>
      <c r="C596" s="3"/>
      <c r="D596" s="57"/>
      <c r="E596" s="3"/>
      <c r="F596" s="3"/>
      <c r="G596" s="3"/>
      <c r="H596" s="3"/>
      <c r="I596" s="3"/>
      <c r="J596" s="3"/>
      <c r="K596" s="3"/>
      <c r="L596" s="3"/>
      <c r="M596" s="3"/>
      <c r="N596" s="3"/>
      <c r="O596" s="3"/>
      <c r="P596" s="3"/>
      <c r="Q596" s="92">
        <f t="shared" si="115"/>
        <v>0</v>
      </c>
      <c r="R596" s="25"/>
      <c r="S596" s="25"/>
      <c r="T596" s="25"/>
      <c r="U596" s="25"/>
      <c r="V596" s="25"/>
      <c r="W596" s="25"/>
      <c r="X596" s="25"/>
      <c r="Y596" s="25"/>
      <c r="Z596" s="25"/>
      <c r="AA596" s="25"/>
      <c r="AB596" s="25"/>
      <c r="AC596" s="25"/>
      <c r="AD596" s="25"/>
      <c r="AE596" s="25"/>
      <c r="AF596" s="25"/>
      <c r="AG596" s="25"/>
      <c r="AH596" s="25"/>
      <c r="AI596" s="25"/>
      <c r="AJ596" s="25"/>
      <c r="AK596" s="25"/>
      <c r="AL596" s="25"/>
      <c r="AM596" s="25"/>
      <c r="AN596" s="25"/>
      <c r="AO596" s="25"/>
      <c r="AP596" s="25"/>
      <c r="AQ596" s="25"/>
      <c r="AR596" s="25"/>
    </row>
    <row r="597" spans="1:44" s="29" customFormat="1" ht="13" hidden="1">
      <c r="A597" s="3"/>
      <c r="B597" s="3"/>
      <c r="C597" s="3"/>
      <c r="D597" s="57"/>
      <c r="E597" s="3"/>
      <c r="F597" s="3"/>
      <c r="G597" s="3"/>
      <c r="H597" s="3"/>
      <c r="I597" s="3"/>
      <c r="J597" s="3"/>
      <c r="K597" s="3"/>
      <c r="L597" s="3"/>
      <c r="M597" s="3"/>
      <c r="N597" s="3"/>
      <c r="O597" s="3"/>
      <c r="P597" s="3"/>
      <c r="Q597" s="92">
        <f t="shared" si="115"/>
        <v>0</v>
      </c>
      <c r="R597" s="25"/>
      <c r="S597" s="25"/>
      <c r="T597" s="25"/>
      <c r="U597" s="25"/>
      <c r="V597" s="25"/>
      <c r="W597" s="25"/>
      <c r="X597" s="25"/>
      <c r="Y597" s="25"/>
      <c r="Z597" s="25"/>
      <c r="AA597" s="25"/>
      <c r="AB597" s="25"/>
      <c r="AC597" s="25"/>
      <c r="AD597" s="25"/>
      <c r="AE597" s="25"/>
      <c r="AF597" s="25"/>
      <c r="AG597" s="25"/>
      <c r="AH597" s="25"/>
      <c r="AI597" s="25"/>
      <c r="AJ597" s="25"/>
      <c r="AK597" s="25"/>
      <c r="AL597" s="25"/>
      <c r="AM597" s="25"/>
      <c r="AN597" s="25"/>
      <c r="AO597" s="25"/>
      <c r="AP597" s="25"/>
      <c r="AQ597" s="25"/>
      <c r="AR597" s="25"/>
    </row>
    <row r="598" spans="1:44" s="29" customFormat="1" ht="13" hidden="1">
      <c r="A598" s="3"/>
      <c r="B598" s="3"/>
      <c r="C598" s="3"/>
      <c r="D598" s="57"/>
      <c r="E598" s="3"/>
      <c r="F598" s="3"/>
      <c r="G598" s="3"/>
      <c r="H598" s="3"/>
      <c r="I598" s="3"/>
      <c r="J598" s="3"/>
      <c r="K598" s="3"/>
      <c r="L598" s="3"/>
      <c r="M598" s="3"/>
      <c r="N598" s="3"/>
      <c r="O598" s="3"/>
      <c r="P598" s="3"/>
      <c r="Q598" s="92">
        <f t="shared" ref="Q598:Q659" si="116">+P598</f>
        <v>0</v>
      </c>
      <c r="R598" s="25"/>
      <c r="S598" s="25"/>
      <c r="T598" s="25"/>
      <c r="U598" s="25"/>
      <c r="V598" s="25"/>
      <c r="W598" s="25"/>
      <c r="X598" s="25"/>
      <c r="Y598" s="25"/>
      <c r="Z598" s="25"/>
      <c r="AA598" s="25"/>
      <c r="AB598" s="25"/>
      <c r="AC598" s="25"/>
      <c r="AD598" s="25"/>
      <c r="AE598" s="25"/>
      <c r="AF598" s="25"/>
      <c r="AG598" s="25"/>
      <c r="AH598" s="25"/>
      <c r="AI598" s="25"/>
      <c r="AJ598" s="25"/>
      <c r="AK598" s="25"/>
      <c r="AL598" s="25"/>
      <c r="AM598" s="25"/>
      <c r="AN598" s="25"/>
      <c r="AO598" s="25"/>
      <c r="AP598" s="25"/>
      <c r="AQ598" s="25"/>
      <c r="AR598" s="25"/>
    </row>
    <row r="599" spans="1:44" s="29" customFormat="1" ht="13" hidden="1">
      <c r="A599" s="3"/>
      <c r="B599" s="3"/>
      <c r="C599" s="3"/>
      <c r="D599" s="57"/>
      <c r="E599" s="3"/>
      <c r="F599" s="3"/>
      <c r="G599" s="3"/>
      <c r="H599" s="3"/>
      <c r="I599" s="3"/>
      <c r="J599" s="3"/>
      <c r="K599" s="3"/>
      <c r="L599" s="3"/>
      <c r="M599" s="3"/>
      <c r="N599" s="3"/>
      <c r="O599" s="3"/>
      <c r="P599" s="3"/>
      <c r="Q599" s="92">
        <f t="shared" si="116"/>
        <v>0</v>
      </c>
      <c r="R599" s="25"/>
      <c r="S599" s="25"/>
      <c r="T599" s="25"/>
      <c r="U599" s="25"/>
      <c r="V599" s="25"/>
      <c r="W599" s="25"/>
      <c r="X599" s="25"/>
      <c r="Y599" s="25"/>
      <c r="Z599" s="25"/>
      <c r="AA599" s="25"/>
      <c r="AB599" s="25"/>
      <c r="AC599" s="25"/>
      <c r="AD599" s="25"/>
      <c r="AE599" s="25"/>
      <c r="AF599" s="25"/>
      <c r="AG599" s="25"/>
      <c r="AH599" s="25"/>
      <c r="AI599" s="25"/>
      <c r="AJ599" s="25"/>
      <c r="AK599" s="25"/>
      <c r="AL599" s="25"/>
      <c r="AM599" s="25"/>
      <c r="AN599" s="25"/>
      <c r="AO599" s="25"/>
      <c r="AP599" s="25"/>
      <c r="AQ599" s="25"/>
      <c r="AR599" s="25"/>
    </row>
    <row r="600" spans="1:44" s="29" customFormat="1" ht="13" hidden="1">
      <c r="A600" s="3"/>
      <c r="B600" s="3"/>
      <c r="C600" s="3"/>
      <c r="D600" s="57"/>
      <c r="E600" s="3"/>
      <c r="F600" s="3"/>
      <c r="G600" s="3"/>
      <c r="H600" s="3"/>
      <c r="I600" s="3"/>
      <c r="J600" s="3"/>
      <c r="K600" s="3"/>
      <c r="L600" s="3"/>
      <c r="M600" s="3"/>
      <c r="N600" s="3"/>
      <c r="O600" s="3"/>
      <c r="P600" s="3"/>
      <c r="Q600" s="92">
        <f t="shared" si="116"/>
        <v>0</v>
      </c>
      <c r="R600" s="25"/>
      <c r="S600" s="25"/>
      <c r="T600" s="25"/>
      <c r="U600" s="25"/>
      <c r="V600" s="25"/>
      <c r="W600" s="25"/>
      <c r="X600" s="25"/>
      <c r="Y600" s="25"/>
      <c r="Z600" s="25"/>
      <c r="AA600" s="25"/>
      <c r="AB600" s="25"/>
      <c r="AC600" s="25"/>
      <c r="AD600" s="25"/>
      <c r="AE600" s="25"/>
      <c r="AF600" s="25"/>
      <c r="AG600" s="25"/>
      <c r="AH600" s="25"/>
      <c r="AI600" s="25"/>
      <c r="AJ600" s="25"/>
      <c r="AK600" s="25"/>
      <c r="AL600" s="25"/>
      <c r="AM600" s="25"/>
      <c r="AN600" s="25"/>
      <c r="AO600" s="25"/>
      <c r="AP600" s="25"/>
      <c r="AQ600" s="25"/>
      <c r="AR600" s="25"/>
    </row>
    <row r="601" spans="1:44" s="29" customFormat="1" ht="13" hidden="1">
      <c r="A601" s="3"/>
      <c r="B601" s="3"/>
      <c r="C601" s="3"/>
      <c r="D601" s="57"/>
      <c r="E601" s="3"/>
      <c r="F601" s="3"/>
      <c r="G601" s="3"/>
      <c r="H601" s="3"/>
      <c r="I601" s="3"/>
      <c r="J601" s="3"/>
      <c r="K601" s="3"/>
      <c r="L601" s="3"/>
      <c r="M601" s="3"/>
      <c r="N601" s="3"/>
      <c r="O601" s="3"/>
      <c r="P601" s="3"/>
      <c r="Q601" s="92">
        <f t="shared" si="116"/>
        <v>0</v>
      </c>
      <c r="R601" s="25"/>
      <c r="S601" s="25"/>
      <c r="T601" s="25"/>
      <c r="U601" s="25"/>
      <c r="V601" s="25"/>
      <c r="W601" s="25"/>
      <c r="X601" s="25"/>
      <c r="Y601" s="25"/>
      <c r="Z601" s="25"/>
      <c r="AA601" s="25"/>
      <c r="AB601" s="25"/>
      <c r="AC601" s="25"/>
      <c r="AD601" s="25"/>
      <c r="AE601" s="25"/>
      <c r="AF601" s="25"/>
      <c r="AG601" s="25"/>
      <c r="AH601" s="25"/>
      <c r="AI601" s="25"/>
      <c r="AJ601" s="25"/>
      <c r="AK601" s="25"/>
      <c r="AL601" s="25"/>
      <c r="AM601" s="25"/>
      <c r="AN601" s="25"/>
      <c r="AO601" s="25"/>
      <c r="AP601" s="25"/>
      <c r="AQ601" s="25"/>
      <c r="AR601" s="25"/>
    </row>
    <row r="602" spans="1:44" s="29" customFormat="1" ht="13" hidden="1">
      <c r="A602" s="3"/>
      <c r="B602" s="3"/>
      <c r="C602" s="3"/>
      <c r="D602" s="57"/>
      <c r="E602" s="3"/>
      <c r="F602" s="3"/>
      <c r="G602" s="3"/>
      <c r="H602" s="3"/>
      <c r="I602" s="3"/>
      <c r="J602" s="3"/>
      <c r="K602" s="3"/>
      <c r="L602" s="3"/>
      <c r="M602" s="3"/>
      <c r="N602" s="3"/>
      <c r="O602" s="3"/>
      <c r="P602" s="3"/>
      <c r="Q602" s="92">
        <f t="shared" si="116"/>
        <v>0</v>
      </c>
      <c r="R602" s="25"/>
      <c r="S602" s="25"/>
      <c r="T602" s="25"/>
      <c r="U602" s="25"/>
      <c r="V602" s="25"/>
      <c r="W602" s="25"/>
      <c r="X602" s="25"/>
      <c r="Y602" s="25"/>
      <c r="Z602" s="25"/>
      <c r="AA602" s="25"/>
      <c r="AB602" s="25"/>
      <c r="AC602" s="25"/>
      <c r="AD602" s="25"/>
      <c r="AE602" s="25"/>
      <c r="AF602" s="25"/>
      <c r="AG602" s="25"/>
      <c r="AH602" s="25"/>
      <c r="AI602" s="25"/>
      <c r="AJ602" s="25"/>
      <c r="AK602" s="25"/>
      <c r="AL602" s="25"/>
      <c r="AM602" s="25"/>
      <c r="AN602" s="25"/>
      <c r="AO602" s="25"/>
      <c r="AP602" s="25"/>
      <c r="AQ602" s="25"/>
      <c r="AR602" s="25"/>
    </row>
    <row r="603" spans="1:44" s="29" customFormat="1" ht="13" hidden="1">
      <c r="A603" s="3"/>
      <c r="B603" s="3"/>
      <c r="C603" s="3"/>
      <c r="D603" s="57"/>
      <c r="E603" s="3"/>
      <c r="F603" s="3"/>
      <c r="G603" s="3"/>
      <c r="H603" s="3"/>
      <c r="I603" s="3"/>
      <c r="J603" s="3"/>
      <c r="K603" s="3"/>
      <c r="L603" s="3"/>
      <c r="M603" s="3"/>
      <c r="N603" s="3"/>
      <c r="O603" s="3"/>
      <c r="P603" s="3"/>
      <c r="Q603" s="92">
        <f t="shared" si="116"/>
        <v>0</v>
      </c>
      <c r="R603" s="25"/>
      <c r="S603" s="25"/>
      <c r="T603" s="25"/>
      <c r="U603" s="25"/>
      <c r="V603" s="25"/>
      <c r="W603" s="25"/>
      <c r="X603" s="25"/>
      <c r="Y603" s="25"/>
      <c r="Z603" s="25"/>
      <c r="AA603" s="25"/>
      <c r="AB603" s="25"/>
      <c r="AC603" s="25"/>
      <c r="AD603" s="25"/>
      <c r="AE603" s="25"/>
      <c r="AF603" s="25"/>
      <c r="AG603" s="25"/>
      <c r="AH603" s="25"/>
      <c r="AI603" s="25"/>
      <c r="AJ603" s="25"/>
      <c r="AK603" s="25"/>
      <c r="AL603" s="25"/>
      <c r="AM603" s="25"/>
      <c r="AN603" s="25"/>
      <c r="AO603" s="25"/>
      <c r="AP603" s="25"/>
      <c r="AQ603" s="25"/>
      <c r="AR603" s="25"/>
    </row>
    <row r="604" spans="1:44" s="29" customFormat="1" ht="13" hidden="1">
      <c r="A604" s="3"/>
      <c r="B604" s="3"/>
      <c r="C604" s="3"/>
      <c r="D604" s="57"/>
      <c r="E604" s="3"/>
      <c r="F604" s="3"/>
      <c r="G604" s="3"/>
      <c r="H604" s="3"/>
      <c r="I604" s="3"/>
      <c r="J604" s="3"/>
      <c r="K604" s="3"/>
      <c r="L604" s="3"/>
      <c r="M604" s="3"/>
      <c r="N604" s="3"/>
      <c r="O604" s="3"/>
      <c r="P604" s="3"/>
      <c r="Q604" s="92">
        <f t="shared" si="116"/>
        <v>0</v>
      </c>
      <c r="R604" s="25"/>
      <c r="S604" s="25"/>
      <c r="T604" s="25"/>
      <c r="U604" s="25"/>
      <c r="V604" s="25"/>
      <c r="W604" s="25"/>
      <c r="X604" s="25"/>
      <c r="Y604" s="25"/>
      <c r="Z604" s="25"/>
      <c r="AA604" s="25"/>
      <c r="AB604" s="25"/>
      <c r="AC604" s="25"/>
      <c r="AD604" s="25"/>
      <c r="AE604" s="25"/>
      <c r="AF604" s="25"/>
      <c r="AG604" s="25"/>
      <c r="AH604" s="25"/>
      <c r="AI604" s="25"/>
      <c r="AJ604" s="25"/>
      <c r="AK604" s="25"/>
      <c r="AL604" s="25"/>
      <c r="AM604" s="25"/>
      <c r="AN604" s="25"/>
      <c r="AO604" s="25"/>
      <c r="AP604" s="25"/>
      <c r="AQ604" s="25"/>
      <c r="AR604" s="25"/>
    </row>
    <row r="605" spans="1:44" s="29" customFormat="1" ht="13" hidden="1">
      <c r="A605" s="3"/>
      <c r="B605" s="3"/>
      <c r="C605" s="3"/>
      <c r="D605" s="57"/>
      <c r="E605" s="3"/>
      <c r="F605" s="3"/>
      <c r="G605" s="3"/>
      <c r="H605" s="3"/>
      <c r="I605" s="3"/>
      <c r="J605" s="3"/>
      <c r="K605" s="3"/>
      <c r="L605" s="3"/>
      <c r="M605" s="3"/>
      <c r="N605" s="3"/>
      <c r="O605" s="3"/>
      <c r="P605" s="3"/>
      <c r="Q605" s="92">
        <f t="shared" si="116"/>
        <v>0</v>
      </c>
      <c r="R605" s="25"/>
      <c r="S605" s="25"/>
      <c r="T605" s="25"/>
      <c r="U605" s="25"/>
      <c r="V605" s="25"/>
      <c r="W605" s="25"/>
      <c r="X605" s="25"/>
      <c r="Y605" s="25"/>
      <c r="Z605" s="25"/>
      <c r="AA605" s="25"/>
      <c r="AB605" s="25"/>
      <c r="AC605" s="25"/>
      <c r="AD605" s="25"/>
      <c r="AE605" s="25"/>
      <c r="AF605" s="25"/>
      <c r="AG605" s="25"/>
      <c r="AH605" s="25"/>
      <c r="AI605" s="25"/>
      <c r="AJ605" s="25"/>
      <c r="AK605" s="25"/>
      <c r="AL605" s="25"/>
      <c r="AM605" s="25"/>
      <c r="AN605" s="25"/>
      <c r="AO605" s="25"/>
      <c r="AP605" s="25"/>
      <c r="AQ605" s="25"/>
      <c r="AR605" s="25"/>
    </row>
    <row r="606" spans="1:44" s="29" customFormat="1" ht="13" hidden="1">
      <c r="A606" s="3"/>
      <c r="B606" s="3"/>
      <c r="C606" s="3"/>
      <c r="D606" s="57"/>
      <c r="E606" s="3"/>
      <c r="F606" s="3"/>
      <c r="G606" s="3"/>
      <c r="H606" s="3"/>
      <c r="I606" s="3"/>
      <c r="J606" s="3"/>
      <c r="K606" s="3"/>
      <c r="L606" s="3"/>
      <c r="M606" s="3"/>
      <c r="N606" s="3"/>
      <c r="O606" s="3"/>
      <c r="P606" s="3"/>
      <c r="Q606" s="92">
        <f t="shared" si="116"/>
        <v>0</v>
      </c>
      <c r="R606" s="25"/>
      <c r="S606" s="25"/>
      <c r="T606" s="25"/>
      <c r="U606" s="25"/>
      <c r="V606" s="25"/>
      <c r="W606" s="25"/>
      <c r="X606" s="25"/>
      <c r="Y606" s="25"/>
      <c r="Z606" s="25"/>
      <c r="AA606" s="25"/>
      <c r="AB606" s="25"/>
      <c r="AC606" s="25"/>
      <c r="AD606" s="25"/>
      <c r="AE606" s="25"/>
      <c r="AF606" s="25"/>
      <c r="AG606" s="25"/>
      <c r="AH606" s="25"/>
      <c r="AI606" s="25"/>
      <c r="AJ606" s="25"/>
      <c r="AK606" s="25"/>
      <c r="AL606" s="25"/>
      <c r="AM606" s="25"/>
      <c r="AN606" s="25"/>
      <c r="AO606" s="25"/>
      <c r="AP606" s="25"/>
      <c r="AQ606" s="25"/>
      <c r="AR606" s="25"/>
    </row>
    <row r="607" spans="1:44" s="29" customFormat="1" ht="13" hidden="1">
      <c r="A607" s="3"/>
      <c r="B607" s="3"/>
      <c r="C607" s="3"/>
      <c r="D607" s="57"/>
      <c r="E607" s="3"/>
      <c r="F607" s="3"/>
      <c r="G607" s="3"/>
      <c r="H607" s="3"/>
      <c r="I607" s="3"/>
      <c r="J607" s="3"/>
      <c r="K607" s="3"/>
      <c r="L607" s="3"/>
      <c r="M607" s="3"/>
      <c r="N607" s="3"/>
      <c r="O607" s="3"/>
      <c r="P607" s="3"/>
      <c r="Q607" s="92">
        <f t="shared" si="116"/>
        <v>0</v>
      </c>
      <c r="R607" s="25"/>
      <c r="S607" s="25"/>
      <c r="T607" s="25"/>
      <c r="U607" s="25"/>
      <c r="V607" s="25"/>
      <c r="W607" s="25"/>
      <c r="X607" s="25"/>
      <c r="Y607" s="25"/>
      <c r="Z607" s="25"/>
      <c r="AA607" s="25"/>
      <c r="AB607" s="25"/>
      <c r="AC607" s="25"/>
      <c r="AD607" s="25"/>
      <c r="AE607" s="25"/>
      <c r="AF607" s="25"/>
      <c r="AG607" s="25"/>
      <c r="AH607" s="25"/>
      <c r="AI607" s="25"/>
      <c r="AJ607" s="25"/>
      <c r="AK607" s="25"/>
      <c r="AL607" s="25"/>
      <c r="AM607" s="25"/>
      <c r="AN607" s="25"/>
      <c r="AO607" s="25"/>
      <c r="AP607" s="25"/>
      <c r="AQ607" s="25"/>
      <c r="AR607" s="25"/>
    </row>
    <row r="608" spans="1:44" s="29" customFormat="1" ht="13" hidden="1">
      <c r="A608" s="3"/>
      <c r="B608" s="3"/>
      <c r="C608" s="3"/>
      <c r="D608" s="57"/>
      <c r="E608" s="3"/>
      <c r="F608" s="3"/>
      <c r="G608" s="3"/>
      <c r="H608" s="3"/>
      <c r="I608" s="3"/>
      <c r="J608" s="3"/>
      <c r="K608" s="3"/>
      <c r="L608" s="3"/>
      <c r="M608" s="3"/>
      <c r="N608" s="3"/>
      <c r="O608" s="3"/>
      <c r="P608" s="3"/>
      <c r="Q608" s="92">
        <f t="shared" si="116"/>
        <v>0</v>
      </c>
      <c r="R608" s="25"/>
      <c r="S608" s="25"/>
      <c r="T608" s="25"/>
      <c r="U608" s="25"/>
      <c r="V608" s="25"/>
      <c r="W608" s="25"/>
      <c r="X608" s="25"/>
      <c r="Y608" s="25"/>
      <c r="Z608" s="25"/>
      <c r="AA608" s="25"/>
      <c r="AB608" s="25"/>
      <c r="AC608" s="25"/>
      <c r="AD608" s="25"/>
      <c r="AE608" s="25"/>
      <c r="AF608" s="25"/>
      <c r="AG608" s="25"/>
      <c r="AH608" s="25"/>
      <c r="AI608" s="25"/>
      <c r="AJ608" s="25"/>
      <c r="AK608" s="25"/>
      <c r="AL608" s="25"/>
      <c r="AM608" s="25"/>
      <c r="AN608" s="25"/>
      <c r="AO608" s="25"/>
      <c r="AP608" s="25"/>
      <c r="AQ608" s="25"/>
      <c r="AR608" s="25"/>
    </row>
    <row r="609" spans="1:44" s="29" customFormat="1" ht="13" hidden="1">
      <c r="A609" s="3"/>
      <c r="B609" s="3"/>
      <c r="C609" s="3"/>
      <c r="D609" s="57"/>
      <c r="E609" s="3"/>
      <c r="F609" s="3"/>
      <c r="G609" s="3"/>
      <c r="H609" s="3"/>
      <c r="I609" s="3"/>
      <c r="J609" s="3"/>
      <c r="K609" s="3"/>
      <c r="L609" s="3"/>
      <c r="M609" s="3"/>
      <c r="N609" s="3"/>
      <c r="O609" s="3"/>
      <c r="P609" s="3"/>
      <c r="Q609" s="92">
        <f t="shared" si="116"/>
        <v>0</v>
      </c>
      <c r="R609" s="25"/>
      <c r="S609" s="25"/>
      <c r="T609" s="25"/>
      <c r="U609" s="25"/>
      <c r="V609" s="25"/>
      <c r="W609" s="25"/>
      <c r="X609" s="25"/>
      <c r="Y609" s="25"/>
      <c r="Z609" s="25"/>
      <c r="AA609" s="25"/>
      <c r="AB609" s="25"/>
      <c r="AC609" s="25"/>
      <c r="AD609" s="25"/>
      <c r="AE609" s="25"/>
      <c r="AF609" s="25"/>
      <c r="AG609" s="25"/>
      <c r="AH609" s="25"/>
      <c r="AI609" s="25"/>
      <c r="AJ609" s="25"/>
      <c r="AK609" s="25"/>
      <c r="AL609" s="25"/>
      <c r="AM609" s="25"/>
      <c r="AN609" s="25"/>
      <c r="AO609" s="25"/>
      <c r="AP609" s="25"/>
      <c r="AQ609" s="25"/>
      <c r="AR609" s="25"/>
    </row>
    <row r="610" spans="1:44" s="29" customFormat="1" ht="13" hidden="1">
      <c r="A610" s="3"/>
      <c r="B610" s="3"/>
      <c r="C610" s="3"/>
      <c r="D610" s="57"/>
      <c r="E610" s="3"/>
      <c r="F610" s="3"/>
      <c r="G610" s="3"/>
      <c r="H610" s="3"/>
      <c r="I610" s="3"/>
      <c r="J610" s="3"/>
      <c r="K610" s="3"/>
      <c r="L610" s="3"/>
      <c r="M610" s="3"/>
      <c r="N610" s="3"/>
      <c r="O610" s="3"/>
      <c r="P610" s="3"/>
      <c r="Q610" s="92">
        <f t="shared" si="116"/>
        <v>0</v>
      </c>
      <c r="R610" s="25"/>
      <c r="S610" s="25"/>
      <c r="T610" s="25"/>
      <c r="U610" s="25"/>
      <c r="V610" s="25"/>
      <c r="W610" s="25"/>
      <c r="X610" s="25"/>
      <c r="Y610" s="25"/>
      <c r="Z610" s="25"/>
      <c r="AA610" s="25"/>
      <c r="AB610" s="25"/>
      <c r="AC610" s="25"/>
      <c r="AD610" s="25"/>
      <c r="AE610" s="25"/>
      <c r="AF610" s="25"/>
      <c r="AG610" s="25"/>
      <c r="AH610" s="25"/>
      <c r="AI610" s="25"/>
      <c r="AJ610" s="25"/>
      <c r="AK610" s="25"/>
      <c r="AL610" s="25"/>
      <c r="AM610" s="25"/>
      <c r="AN610" s="25"/>
      <c r="AO610" s="25"/>
      <c r="AP610" s="25"/>
      <c r="AQ610" s="25"/>
      <c r="AR610" s="25"/>
    </row>
    <row r="611" spans="1:44" s="29" customFormat="1" ht="13" hidden="1">
      <c r="A611" s="3"/>
      <c r="B611" s="3"/>
      <c r="C611" s="3"/>
      <c r="D611" s="57"/>
      <c r="E611" s="3"/>
      <c r="F611" s="3"/>
      <c r="G611" s="3"/>
      <c r="H611" s="3"/>
      <c r="I611" s="3"/>
      <c r="J611" s="3"/>
      <c r="K611" s="3"/>
      <c r="L611" s="3"/>
      <c r="M611" s="3"/>
      <c r="N611" s="3"/>
      <c r="O611" s="3"/>
      <c r="P611" s="3"/>
      <c r="Q611" s="92">
        <f t="shared" si="116"/>
        <v>0</v>
      </c>
      <c r="R611" s="25"/>
      <c r="S611" s="25"/>
      <c r="T611" s="25"/>
      <c r="U611" s="25"/>
      <c r="V611" s="25"/>
      <c r="W611" s="25"/>
      <c r="X611" s="25"/>
      <c r="Y611" s="25"/>
      <c r="Z611" s="25"/>
      <c r="AA611" s="25"/>
      <c r="AB611" s="25"/>
      <c r="AC611" s="25"/>
      <c r="AD611" s="25"/>
      <c r="AE611" s="25"/>
      <c r="AF611" s="25"/>
      <c r="AG611" s="25"/>
      <c r="AH611" s="25"/>
      <c r="AI611" s="25"/>
      <c r="AJ611" s="25"/>
      <c r="AK611" s="25"/>
      <c r="AL611" s="25"/>
      <c r="AM611" s="25"/>
      <c r="AN611" s="25"/>
      <c r="AO611" s="25"/>
      <c r="AP611" s="25"/>
      <c r="AQ611" s="25"/>
      <c r="AR611" s="25"/>
    </row>
    <row r="612" spans="1:44" s="29" customFormat="1" ht="13" hidden="1">
      <c r="A612" s="3"/>
      <c r="B612" s="3"/>
      <c r="C612" s="3"/>
      <c r="D612" s="57"/>
      <c r="E612" s="3"/>
      <c r="F612" s="3"/>
      <c r="G612" s="3"/>
      <c r="H612" s="3"/>
      <c r="I612" s="3"/>
      <c r="J612" s="3"/>
      <c r="K612" s="3"/>
      <c r="L612" s="3"/>
      <c r="M612" s="3"/>
      <c r="N612" s="3"/>
      <c r="O612" s="3"/>
      <c r="P612" s="3"/>
      <c r="Q612" s="92">
        <f t="shared" si="116"/>
        <v>0</v>
      </c>
      <c r="R612" s="25"/>
      <c r="S612" s="25"/>
      <c r="T612" s="25"/>
      <c r="U612" s="25"/>
      <c r="V612" s="25"/>
      <c r="W612" s="25"/>
      <c r="X612" s="25"/>
      <c r="Y612" s="25"/>
      <c r="Z612" s="25"/>
      <c r="AA612" s="25"/>
      <c r="AB612" s="25"/>
      <c r="AC612" s="25"/>
      <c r="AD612" s="25"/>
      <c r="AE612" s="25"/>
      <c r="AF612" s="25"/>
      <c r="AG612" s="25"/>
      <c r="AH612" s="25"/>
      <c r="AI612" s="25"/>
      <c r="AJ612" s="25"/>
      <c r="AK612" s="25"/>
      <c r="AL612" s="25"/>
      <c r="AM612" s="25"/>
      <c r="AN612" s="25"/>
      <c r="AO612" s="25"/>
      <c r="AP612" s="25"/>
      <c r="AQ612" s="25"/>
      <c r="AR612" s="25"/>
    </row>
    <row r="613" spans="1:44" s="29" customFormat="1" ht="13" hidden="1">
      <c r="A613" s="3"/>
      <c r="B613" s="3"/>
      <c r="C613" s="3"/>
      <c r="D613" s="57"/>
      <c r="E613" s="3"/>
      <c r="F613" s="3"/>
      <c r="G613" s="3"/>
      <c r="H613" s="3"/>
      <c r="I613" s="3"/>
      <c r="J613" s="3"/>
      <c r="K613" s="3"/>
      <c r="L613" s="3"/>
      <c r="M613" s="3"/>
      <c r="N613" s="3"/>
      <c r="O613" s="3"/>
      <c r="P613" s="3"/>
      <c r="Q613" s="92">
        <f t="shared" si="116"/>
        <v>0</v>
      </c>
      <c r="R613" s="25"/>
      <c r="S613" s="25"/>
      <c r="T613" s="25"/>
      <c r="U613" s="25"/>
      <c r="V613" s="25"/>
      <c r="W613" s="25"/>
      <c r="X613" s="25"/>
      <c r="Y613" s="25"/>
      <c r="Z613" s="25"/>
      <c r="AA613" s="25"/>
      <c r="AB613" s="25"/>
      <c r="AC613" s="25"/>
      <c r="AD613" s="25"/>
      <c r="AE613" s="25"/>
      <c r="AF613" s="25"/>
      <c r="AG613" s="25"/>
      <c r="AH613" s="25"/>
      <c r="AI613" s="25"/>
      <c r="AJ613" s="25"/>
      <c r="AK613" s="25"/>
      <c r="AL613" s="25"/>
      <c r="AM613" s="25"/>
      <c r="AN613" s="25"/>
      <c r="AO613" s="25"/>
      <c r="AP613" s="25"/>
      <c r="AQ613" s="25"/>
      <c r="AR613" s="25"/>
    </row>
    <row r="614" spans="1:44" s="24" customFormat="1" ht="13" hidden="1">
      <c r="A614" s="3"/>
      <c r="B614" s="3"/>
      <c r="C614" s="3"/>
      <c r="D614" s="57"/>
      <c r="E614" s="3"/>
      <c r="F614" s="3"/>
      <c r="G614" s="3"/>
      <c r="H614" s="3"/>
      <c r="I614" s="3"/>
      <c r="J614" s="3"/>
      <c r="K614" s="3"/>
      <c r="L614" s="3"/>
      <c r="M614" s="3"/>
      <c r="N614" s="3"/>
      <c r="O614" s="3"/>
      <c r="P614" s="3"/>
      <c r="Q614" s="92">
        <f t="shared" si="116"/>
        <v>0</v>
      </c>
      <c r="R614" s="25"/>
      <c r="S614" s="25"/>
      <c r="T614" s="25"/>
      <c r="U614" s="25"/>
      <c r="V614" s="25"/>
      <c r="W614" s="25"/>
      <c r="X614" s="23"/>
      <c r="Y614" s="23"/>
      <c r="Z614" s="23"/>
      <c r="AA614" s="23"/>
      <c r="AB614" s="23"/>
      <c r="AC614" s="23"/>
      <c r="AD614" s="23"/>
      <c r="AE614" s="23"/>
      <c r="AF614" s="23"/>
      <c r="AG614" s="23"/>
      <c r="AH614" s="23"/>
      <c r="AI614" s="23"/>
      <c r="AJ614" s="23"/>
      <c r="AK614" s="23"/>
      <c r="AL614" s="23"/>
      <c r="AM614" s="23"/>
      <c r="AN614" s="23"/>
      <c r="AO614" s="23"/>
      <c r="AP614" s="23"/>
      <c r="AQ614" s="23"/>
      <c r="AR614" s="23"/>
    </row>
    <row r="615" spans="1:44" s="24" customFormat="1" ht="13" hidden="1">
      <c r="A615" s="3"/>
      <c r="B615" s="3"/>
      <c r="C615" s="3"/>
      <c r="D615" s="57"/>
      <c r="E615" s="3"/>
      <c r="F615" s="3"/>
      <c r="G615" s="3"/>
      <c r="H615" s="3"/>
      <c r="I615" s="3"/>
      <c r="J615" s="3"/>
      <c r="K615" s="3"/>
      <c r="L615" s="3"/>
      <c r="M615" s="3"/>
      <c r="N615" s="3"/>
      <c r="O615" s="3"/>
      <c r="P615" s="3"/>
      <c r="Q615" s="92">
        <f t="shared" si="116"/>
        <v>0</v>
      </c>
      <c r="R615" s="25"/>
      <c r="S615" s="25"/>
      <c r="T615" s="25"/>
      <c r="U615" s="25"/>
      <c r="V615" s="25"/>
      <c r="W615" s="25"/>
      <c r="X615" s="23"/>
      <c r="Y615" s="23"/>
      <c r="Z615" s="23"/>
      <c r="AA615" s="23"/>
      <c r="AB615" s="23"/>
      <c r="AC615" s="23"/>
      <c r="AD615" s="23"/>
      <c r="AE615" s="23"/>
      <c r="AF615" s="23"/>
      <c r="AG615" s="23"/>
      <c r="AH615" s="23"/>
      <c r="AI615" s="23"/>
      <c r="AJ615" s="23"/>
      <c r="AK615" s="23"/>
      <c r="AL615" s="23"/>
      <c r="AM615" s="23"/>
      <c r="AN615" s="23"/>
      <c r="AO615" s="23"/>
      <c r="AP615" s="23"/>
      <c r="AQ615" s="23"/>
      <c r="AR615" s="23"/>
    </row>
    <row r="616" spans="1:44" s="24" customFormat="1" ht="13" hidden="1">
      <c r="A616" s="3"/>
      <c r="B616" s="3"/>
      <c r="C616" s="3"/>
      <c r="D616" s="57"/>
      <c r="E616" s="3"/>
      <c r="F616" s="3"/>
      <c r="G616" s="3"/>
      <c r="H616" s="3"/>
      <c r="I616" s="3"/>
      <c r="J616" s="3"/>
      <c r="K616" s="3"/>
      <c r="L616" s="3"/>
      <c r="M616" s="3"/>
      <c r="N616" s="3"/>
      <c r="O616" s="3"/>
      <c r="P616" s="3"/>
      <c r="Q616" s="92">
        <f t="shared" si="116"/>
        <v>0</v>
      </c>
      <c r="R616" s="25"/>
      <c r="S616" s="25"/>
      <c r="T616" s="25"/>
      <c r="U616" s="25"/>
      <c r="V616" s="25"/>
      <c r="W616" s="25"/>
      <c r="X616" s="23"/>
      <c r="Y616" s="23"/>
      <c r="Z616" s="23"/>
      <c r="AA616" s="23"/>
      <c r="AB616" s="23"/>
      <c r="AC616" s="23"/>
      <c r="AD616" s="23"/>
      <c r="AE616" s="23"/>
      <c r="AF616" s="23"/>
      <c r="AG616" s="23"/>
      <c r="AH616" s="23"/>
      <c r="AI616" s="23"/>
      <c r="AJ616" s="23"/>
      <c r="AK616" s="23"/>
      <c r="AL616" s="23"/>
      <c r="AM616" s="23"/>
      <c r="AN616" s="23"/>
      <c r="AO616" s="23"/>
      <c r="AP616" s="23"/>
      <c r="AQ616" s="23"/>
      <c r="AR616" s="23"/>
    </row>
    <row r="617" spans="1:44" s="24" customFormat="1" ht="13" hidden="1">
      <c r="A617" s="3"/>
      <c r="B617" s="3"/>
      <c r="C617" s="3"/>
      <c r="D617" s="57"/>
      <c r="E617" s="3"/>
      <c r="F617" s="3"/>
      <c r="G617" s="3"/>
      <c r="H617" s="3"/>
      <c r="I617" s="3"/>
      <c r="J617" s="3"/>
      <c r="K617" s="3"/>
      <c r="L617" s="3"/>
      <c r="M617" s="3"/>
      <c r="N617" s="3"/>
      <c r="O617" s="3"/>
      <c r="P617" s="3"/>
      <c r="Q617" s="92">
        <f t="shared" si="116"/>
        <v>0</v>
      </c>
      <c r="R617" s="25"/>
      <c r="S617" s="25"/>
      <c r="T617" s="25"/>
      <c r="U617" s="25"/>
      <c r="V617" s="25"/>
      <c r="W617" s="25"/>
      <c r="X617" s="23"/>
      <c r="Y617" s="23"/>
      <c r="Z617" s="23"/>
      <c r="AA617" s="23"/>
      <c r="AB617" s="23"/>
      <c r="AC617" s="23"/>
      <c r="AD617" s="23"/>
      <c r="AE617" s="23"/>
      <c r="AF617" s="23"/>
      <c r="AG617" s="23"/>
      <c r="AH617" s="23"/>
      <c r="AI617" s="23"/>
      <c r="AJ617" s="23"/>
      <c r="AK617" s="23"/>
      <c r="AL617" s="23"/>
      <c r="AM617" s="23"/>
      <c r="AN617" s="23"/>
      <c r="AO617" s="23"/>
      <c r="AP617" s="23"/>
      <c r="AQ617" s="23"/>
      <c r="AR617" s="23"/>
    </row>
    <row r="618" spans="1:44" s="24" customFormat="1" ht="13" hidden="1">
      <c r="A618" s="3"/>
      <c r="B618" s="3"/>
      <c r="C618" s="3"/>
      <c r="D618" s="57"/>
      <c r="E618" s="3"/>
      <c r="F618" s="3"/>
      <c r="G618" s="3"/>
      <c r="H618" s="3"/>
      <c r="I618" s="3"/>
      <c r="J618" s="3"/>
      <c r="K618" s="3"/>
      <c r="L618" s="3"/>
      <c r="M618" s="3"/>
      <c r="N618" s="3"/>
      <c r="O618" s="3"/>
      <c r="P618" s="3"/>
      <c r="Q618" s="92">
        <f t="shared" si="116"/>
        <v>0</v>
      </c>
      <c r="R618" s="25"/>
      <c r="S618" s="25"/>
      <c r="T618" s="25"/>
      <c r="U618" s="25"/>
      <c r="V618" s="25"/>
      <c r="W618" s="25"/>
      <c r="X618" s="23"/>
      <c r="Y618" s="23"/>
      <c r="Z618" s="23"/>
      <c r="AA618" s="23"/>
      <c r="AB618" s="23"/>
      <c r="AC618" s="23"/>
      <c r="AD618" s="23"/>
      <c r="AE618" s="23"/>
      <c r="AF618" s="23"/>
      <c r="AG618" s="23"/>
      <c r="AH618" s="23"/>
      <c r="AI618" s="23"/>
      <c r="AJ618" s="23"/>
      <c r="AK618" s="23"/>
      <c r="AL618" s="23"/>
      <c r="AM618" s="23"/>
      <c r="AN618" s="23"/>
      <c r="AO618" s="23"/>
      <c r="AP618" s="23"/>
      <c r="AQ618" s="23"/>
      <c r="AR618" s="23"/>
    </row>
    <row r="619" spans="1:44" s="24" customFormat="1" ht="13" hidden="1">
      <c r="A619" s="3"/>
      <c r="B619" s="3"/>
      <c r="C619" s="3"/>
      <c r="D619" s="57"/>
      <c r="E619" s="3"/>
      <c r="F619" s="3"/>
      <c r="G619" s="3"/>
      <c r="H619" s="3"/>
      <c r="I619" s="3"/>
      <c r="J619" s="3"/>
      <c r="K619" s="3"/>
      <c r="L619" s="3"/>
      <c r="M619" s="3"/>
      <c r="N619" s="3"/>
      <c r="O619" s="3"/>
      <c r="P619" s="3"/>
      <c r="Q619" s="92">
        <f t="shared" si="116"/>
        <v>0</v>
      </c>
      <c r="R619" s="25"/>
      <c r="S619" s="25"/>
      <c r="T619" s="25"/>
      <c r="U619" s="25"/>
      <c r="V619" s="25"/>
      <c r="W619" s="25"/>
      <c r="X619" s="23"/>
      <c r="Y619" s="23"/>
      <c r="Z619" s="23"/>
      <c r="AA619" s="23"/>
      <c r="AB619" s="23"/>
      <c r="AC619" s="23"/>
      <c r="AD619" s="23"/>
      <c r="AE619" s="23"/>
      <c r="AF619" s="23"/>
      <c r="AG619" s="23"/>
      <c r="AH619" s="23"/>
      <c r="AI619" s="23"/>
      <c r="AJ619" s="23"/>
      <c r="AK619" s="23"/>
      <c r="AL619" s="23"/>
      <c r="AM619" s="23"/>
      <c r="AN619" s="23"/>
      <c r="AO619" s="23"/>
      <c r="AP619" s="23"/>
      <c r="AQ619" s="23"/>
      <c r="AR619" s="23"/>
    </row>
    <row r="620" spans="1:44" s="24" customFormat="1" ht="13" hidden="1">
      <c r="A620" s="3"/>
      <c r="B620" s="3"/>
      <c r="C620" s="3"/>
      <c r="D620" s="57"/>
      <c r="E620" s="3"/>
      <c r="F620" s="3"/>
      <c r="G620" s="3"/>
      <c r="H620" s="3"/>
      <c r="I620" s="3"/>
      <c r="J620" s="3"/>
      <c r="K620" s="3"/>
      <c r="L620" s="3"/>
      <c r="M620" s="3"/>
      <c r="N620" s="3"/>
      <c r="O620" s="3"/>
      <c r="P620" s="3"/>
      <c r="Q620" s="92">
        <f t="shared" si="116"/>
        <v>0</v>
      </c>
      <c r="R620" s="25"/>
      <c r="S620" s="25"/>
      <c r="T620" s="25"/>
      <c r="U620" s="25"/>
      <c r="V620" s="25"/>
      <c r="W620" s="25"/>
      <c r="X620" s="23"/>
      <c r="Y620" s="23"/>
      <c r="Z620" s="23"/>
      <c r="AA620" s="23"/>
      <c r="AB620" s="23"/>
      <c r="AC620" s="23"/>
      <c r="AD620" s="23"/>
      <c r="AE620" s="23"/>
      <c r="AF620" s="23"/>
      <c r="AG620" s="23"/>
      <c r="AH620" s="23"/>
      <c r="AI620" s="23"/>
      <c r="AJ620" s="23"/>
      <c r="AK620" s="23"/>
      <c r="AL620" s="23"/>
      <c r="AM620" s="23"/>
      <c r="AN620" s="23"/>
      <c r="AO620" s="23"/>
      <c r="AP620" s="23"/>
      <c r="AQ620" s="23"/>
      <c r="AR620" s="23"/>
    </row>
    <row r="621" spans="1:44" s="24" customFormat="1" ht="13" hidden="1">
      <c r="A621" s="3"/>
      <c r="B621" s="3"/>
      <c r="C621" s="3"/>
      <c r="D621" s="57"/>
      <c r="E621" s="3"/>
      <c r="F621" s="3"/>
      <c r="G621" s="3"/>
      <c r="H621" s="3"/>
      <c r="I621" s="3"/>
      <c r="J621" s="3"/>
      <c r="K621" s="3"/>
      <c r="L621" s="3"/>
      <c r="M621" s="3"/>
      <c r="N621" s="3"/>
      <c r="O621" s="3"/>
      <c r="P621" s="3"/>
      <c r="Q621" s="92">
        <f t="shared" si="116"/>
        <v>0</v>
      </c>
      <c r="R621" s="25"/>
      <c r="S621" s="25"/>
      <c r="T621" s="25"/>
      <c r="U621" s="25"/>
      <c r="V621" s="25"/>
      <c r="W621" s="25"/>
      <c r="X621" s="23"/>
      <c r="Y621" s="23"/>
      <c r="Z621" s="23"/>
      <c r="AA621" s="23"/>
      <c r="AB621" s="23"/>
      <c r="AC621" s="23"/>
      <c r="AD621" s="23"/>
      <c r="AE621" s="23"/>
      <c r="AF621" s="23"/>
      <c r="AG621" s="23"/>
      <c r="AH621" s="23"/>
      <c r="AI621" s="23"/>
      <c r="AJ621" s="23"/>
      <c r="AK621" s="23"/>
      <c r="AL621" s="23"/>
      <c r="AM621" s="23"/>
      <c r="AN621" s="23"/>
      <c r="AO621" s="23"/>
      <c r="AP621" s="23"/>
      <c r="AQ621" s="23"/>
      <c r="AR621" s="23"/>
    </row>
    <row r="622" spans="1:44" s="24" customFormat="1" ht="13" hidden="1">
      <c r="A622" s="3"/>
      <c r="B622" s="3"/>
      <c r="C622" s="3"/>
      <c r="D622" s="57"/>
      <c r="E622" s="3"/>
      <c r="F622" s="3"/>
      <c r="G622" s="3"/>
      <c r="H622" s="3"/>
      <c r="I622" s="3"/>
      <c r="J622" s="3"/>
      <c r="K622" s="3"/>
      <c r="L622" s="3"/>
      <c r="M622" s="3"/>
      <c r="N622" s="3"/>
      <c r="O622" s="3"/>
      <c r="P622" s="3"/>
      <c r="Q622" s="92">
        <f t="shared" si="116"/>
        <v>0</v>
      </c>
      <c r="R622" s="25"/>
      <c r="S622" s="25"/>
      <c r="T622" s="25"/>
      <c r="U622" s="25"/>
      <c r="V622" s="25"/>
      <c r="W622" s="25"/>
      <c r="X622" s="23"/>
      <c r="Y622" s="23"/>
      <c r="Z622" s="23"/>
      <c r="AA622" s="23"/>
      <c r="AB622" s="23"/>
      <c r="AC622" s="23"/>
      <c r="AD622" s="23"/>
      <c r="AE622" s="23"/>
      <c r="AF622" s="23"/>
      <c r="AG622" s="23"/>
      <c r="AH622" s="23"/>
      <c r="AI622" s="23"/>
      <c r="AJ622" s="23"/>
      <c r="AK622" s="23"/>
      <c r="AL622" s="23"/>
      <c r="AM622" s="23"/>
      <c r="AN622" s="23"/>
      <c r="AO622" s="23"/>
      <c r="AP622" s="23"/>
      <c r="AQ622" s="23"/>
      <c r="AR622" s="23"/>
    </row>
    <row r="623" spans="1:44" s="24" customFormat="1" ht="13" hidden="1">
      <c r="A623" s="3"/>
      <c r="B623" s="3"/>
      <c r="C623" s="3"/>
      <c r="D623" s="57"/>
      <c r="E623" s="3"/>
      <c r="F623" s="3"/>
      <c r="G623" s="3"/>
      <c r="H623" s="3"/>
      <c r="I623" s="3"/>
      <c r="J623" s="3"/>
      <c r="K623" s="3"/>
      <c r="L623" s="3"/>
      <c r="M623" s="3"/>
      <c r="N623" s="3"/>
      <c r="O623" s="3"/>
      <c r="P623" s="3"/>
      <c r="Q623" s="92">
        <f t="shared" si="116"/>
        <v>0</v>
      </c>
      <c r="R623" s="25"/>
      <c r="S623" s="25"/>
      <c r="T623" s="25"/>
      <c r="U623" s="25"/>
      <c r="V623" s="25"/>
      <c r="W623" s="25"/>
      <c r="X623" s="23"/>
      <c r="Y623" s="23"/>
      <c r="Z623" s="23"/>
      <c r="AA623" s="23"/>
      <c r="AB623" s="23"/>
      <c r="AC623" s="23"/>
      <c r="AD623" s="23"/>
      <c r="AE623" s="23"/>
      <c r="AF623" s="23"/>
      <c r="AG623" s="23"/>
      <c r="AH623" s="23"/>
      <c r="AI623" s="23"/>
      <c r="AJ623" s="23"/>
      <c r="AK623" s="23"/>
      <c r="AL623" s="23"/>
      <c r="AM623" s="23"/>
      <c r="AN623" s="23"/>
      <c r="AO623" s="23"/>
      <c r="AP623" s="23"/>
      <c r="AQ623" s="23"/>
      <c r="AR623" s="23"/>
    </row>
    <row r="624" spans="1:44" s="24" customFormat="1" ht="13" hidden="1">
      <c r="A624" s="3"/>
      <c r="B624" s="3"/>
      <c r="C624" s="3"/>
      <c r="D624" s="57"/>
      <c r="E624" s="3"/>
      <c r="F624" s="3"/>
      <c r="G624" s="3"/>
      <c r="H624" s="3"/>
      <c r="I624" s="3"/>
      <c r="J624" s="3"/>
      <c r="K624" s="3"/>
      <c r="L624" s="3"/>
      <c r="M624" s="3"/>
      <c r="N624" s="3"/>
      <c r="O624" s="3"/>
      <c r="P624" s="3"/>
      <c r="Q624" s="92">
        <f t="shared" si="116"/>
        <v>0</v>
      </c>
      <c r="R624" s="25"/>
      <c r="S624" s="25"/>
      <c r="T624" s="25"/>
      <c r="U624" s="25"/>
      <c r="V624" s="25"/>
      <c r="W624" s="25"/>
      <c r="X624" s="23"/>
      <c r="Y624" s="23"/>
      <c r="Z624" s="23"/>
      <c r="AA624" s="23"/>
      <c r="AB624" s="23"/>
      <c r="AC624" s="23"/>
      <c r="AD624" s="23"/>
      <c r="AE624" s="23"/>
      <c r="AF624" s="23"/>
      <c r="AG624" s="23"/>
      <c r="AH624" s="23"/>
      <c r="AI624" s="23"/>
      <c r="AJ624" s="23"/>
      <c r="AK624" s="23"/>
      <c r="AL624" s="23"/>
      <c r="AM624" s="23"/>
      <c r="AN624" s="23"/>
      <c r="AO624" s="23"/>
      <c r="AP624" s="23"/>
      <c r="AQ624" s="23"/>
      <c r="AR624" s="23"/>
    </row>
    <row r="625" spans="1:44" s="24" customFormat="1" ht="13" hidden="1">
      <c r="A625" s="3"/>
      <c r="B625" s="3"/>
      <c r="C625" s="3"/>
      <c r="D625" s="57"/>
      <c r="E625" s="3"/>
      <c r="F625" s="3"/>
      <c r="G625" s="3"/>
      <c r="H625" s="3"/>
      <c r="I625" s="3"/>
      <c r="J625" s="3"/>
      <c r="K625" s="3"/>
      <c r="L625" s="3"/>
      <c r="M625" s="3"/>
      <c r="N625" s="3"/>
      <c r="O625" s="3"/>
      <c r="P625" s="3"/>
      <c r="Q625" s="92">
        <f t="shared" si="116"/>
        <v>0</v>
      </c>
      <c r="R625" s="25"/>
      <c r="S625" s="25"/>
      <c r="T625" s="25"/>
      <c r="U625" s="25"/>
      <c r="V625" s="25"/>
      <c r="W625" s="25"/>
      <c r="X625" s="23"/>
      <c r="Y625" s="23"/>
      <c r="Z625" s="23"/>
      <c r="AA625" s="23"/>
      <c r="AB625" s="23"/>
      <c r="AC625" s="23"/>
      <c r="AD625" s="23"/>
      <c r="AE625" s="23"/>
      <c r="AF625" s="23"/>
      <c r="AG625" s="23"/>
      <c r="AH625" s="23"/>
      <c r="AI625" s="23"/>
      <c r="AJ625" s="23"/>
      <c r="AK625" s="23"/>
      <c r="AL625" s="23"/>
      <c r="AM625" s="23"/>
      <c r="AN625" s="23"/>
      <c r="AO625" s="23"/>
      <c r="AP625" s="23"/>
      <c r="AQ625" s="23"/>
      <c r="AR625" s="23"/>
    </row>
    <row r="626" spans="1:44" s="24" customFormat="1" ht="13" hidden="1">
      <c r="A626" s="3"/>
      <c r="B626" s="3"/>
      <c r="C626" s="3"/>
      <c r="D626" s="57"/>
      <c r="E626" s="3"/>
      <c r="F626" s="3"/>
      <c r="G626" s="3"/>
      <c r="H626" s="3"/>
      <c r="I626" s="3"/>
      <c r="J626" s="3"/>
      <c r="K626" s="3"/>
      <c r="L626" s="3"/>
      <c r="M626" s="3"/>
      <c r="N626" s="3"/>
      <c r="O626" s="3"/>
      <c r="P626" s="3"/>
      <c r="Q626" s="92">
        <f t="shared" si="116"/>
        <v>0</v>
      </c>
      <c r="R626" s="25"/>
      <c r="S626" s="25"/>
      <c r="T626" s="25"/>
      <c r="U626" s="25"/>
      <c r="V626" s="25"/>
      <c r="W626" s="25"/>
      <c r="X626" s="23"/>
      <c r="Y626" s="23"/>
      <c r="Z626" s="23"/>
      <c r="AA626" s="23"/>
      <c r="AB626" s="23"/>
      <c r="AC626" s="23"/>
      <c r="AD626" s="23"/>
      <c r="AE626" s="23"/>
      <c r="AF626" s="23"/>
      <c r="AG626" s="23"/>
      <c r="AH626" s="23"/>
      <c r="AI626" s="23"/>
      <c r="AJ626" s="23"/>
      <c r="AK626" s="23"/>
      <c r="AL626" s="23"/>
      <c r="AM626" s="23"/>
      <c r="AN626" s="23"/>
      <c r="AO626" s="23"/>
      <c r="AP626" s="23"/>
      <c r="AQ626" s="23"/>
      <c r="AR626" s="23"/>
    </row>
    <row r="627" spans="1:44" s="24" customFormat="1" ht="13" hidden="1">
      <c r="A627" s="3"/>
      <c r="B627" s="3"/>
      <c r="C627" s="3"/>
      <c r="D627" s="57"/>
      <c r="E627" s="3"/>
      <c r="F627" s="3"/>
      <c r="G627" s="3"/>
      <c r="H627" s="3"/>
      <c r="I627" s="3"/>
      <c r="J627" s="3"/>
      <c r="K627" s="3"/>
      <c r="L627" s="3"/>
      <c r="M627" s="3"/>
      <c r="N627" s="3"/>
      <c r="O627" s="3"/>
      <c r="P627" s="3"/>
      <c r="Q627" s="92">
        <f t="shared" si="116"/>
        <v>0</v>
      </c>
      <c r="R627" s="25"/>
      <c r="S627" s="25"/>
      <c r="T627" s="25"/>
      <c r="U627" s="25"/>
      <c r="V627" s="25"/>
      <c r="W627" s="25"/>
      <c r="X627" s="23"/>
      <c r="Y627" s="23"/>
      <c r="Z627" s="23"/>
      <c r="AA627" s="23"/>
      <c r="AB627" s="23"/>
      <c r="AC627" s="23"/>
      <c r="AD627" s="23"/>
      <c r="AE627" s="23"/>
      <c r="AF627" s="23"/>
      <c r="AG627" s="23"/>
      <c r="AH627" s="23"/>
      <c r="AI627" s="23"/>
      <c r="AJ627" s="23"/>
      <c r="AK627" s="23"/>
      <c r="AL627" s="23"/>
      <c r="AM627" s="23"/>
      <c r="AN627" s="23"/>
      <c r="AO627" s="23"/>
      <c r="AP627" s="23"/>
      <c r="AQ627" s="23"/>
      <c r="AR627" s="23"/>
    </row>
    <row r="628" spans="1:44" s="24" customFormat="1" ht="13" hidden="1">
      <c r="A628" s="3"/>
      <c r="B628" s="3"/>
      <c r="C628" s="3"/>
      <c r="D628" s="57"/>
      <c r="E628" s="3"/>
      <c r="F628" s="3"/>
      <c r="G628" s="3"/>
      <c r="H628" s="3"/>
      <c r="I628" s="3"/>
      <c r="J628" s="3"/>
      <c r="K628" s="3"/>
      <c r="L628" s="3"/>
      <c r="M628" s="3"/>
      <c r="N628" s="3"/>
      <c r="O628" s="3"/>
      <c r="P628" s="3"/>
      <c r="Q628" s="92">
        <f t="shared" si="116"/>
        <v>0</v>
      </c>
      <c r="R628" s="25"/>
      <c r="S628" s="25"/>
      <c r="T628" s="25"/>
      <c r="U628" s="25"/>
      <c r="V628" s="25"/>
      <c r="W628" s="25"/>
      <c r="X628" s="23"/>
      <c r="Y628" s="23"/>
      <c r="Z628" s="23"/>
      <c r="AA628" s="23"/>
      <c r="AB628" s="23"/>
      <c r="AC628" s="23"/>
      <c r="AD628" s="23"/>
      <c r="AE628" s="23"/>
      <c r="AF628" s="23"/>
      <c r="AG628" s="23"/>
      <c r="AH628" s="23"/>
      <c r="AI628" s="23"/>
      <c r="AJ628" s="23"/>
      <c r="AK628" s="23"/>
      <c r="AL628" s="23"/>
      <c r="AM628" s="23"/>
      <c r="AN628" s="23"/>
      <c r="AO628" s="23"/>
      <c r="AP628" s="23"/>
      <c r="AQ628" s="23"/>
      <c r="AR628" s="23"/>
    </row>
    <row r="629" spans="1:44" s="24" customFormat="1" ht="13" hidden="1">
      <c r="A629" s="3"/>
      <c r="B629" s="3"/>
      <c r="C629" s="3"/>
      <c r="D629" s="57"/>
      <c r="E629" s="3"/>
      <c r="F629" s="3"/>
      <c r="G629" s="3"/>
      <c r="H629" s="3"/>
      <c r="I629" s="3"/>
      <c r="J629" s="3"/>
      <c r="K629" s="3"/>
      <c r="L629" s="3"/>
      <c r="M629" s="3"/>
      <c r="N629" s="3"/>
      <c r="O629" s="3"/>
      <c r="P629" s="3"/>
      <c r="Q629" s="92">
        <f t="shared" si="116"/>
        <v>0</v>
      </c>
      <c r="R629" s="25"/>
      <c r="S629" s="25"/>
      <c r="T629" s="25"/>
      <c r="U629" s="25"/>
      <c r="V629" s="25"/>
      <c r="W629" s="25"/>
      <c r="X629" s="23"/>
      <c r="Y629" s="23"/>
      <c r="Z629" s="23"/>
      <c r="AA629" s="23"/>
      <c r="AB629" s="23"/>
      <c r="AC629" s="23"/>
      <c r="AD629" s="23"/>
      <c r="AE629" s="23"/>
      <c r="AF629" s="23"/>
      <c r="AG629" s="23"/>
      <c r="AH629" s="23"/>
      <c r="AI629" s="23"/>
      <c r="AJ629" s="23"/>
      <c r="AK629" s="23"/>
      <c r="AL629" s="23"/>
      <c r="AM629" s="23"/>
      <c r="AN629" s="23"/>
      <c r="AO629" s="23"/>
      <c r="AP629" s="23"/>
      <c r="AQ629" s="23"/>
      <c r="AR629" s="23"/>
    </row>
    <row r="630" spans="1:44" s="24" customFormat="1" ht="13" hidden="1">
      <c r="A630" s="3"/>
      <c r="B630" s="3"/>
      <c r="C630" s="3"/>
      <c r="D630" s="57"/>
      <c r="E630" s="3"/>
      <c r="F630" s="3"/>
      <c r="G630" s="3"/>
      <c r="H630" s="3"/>
      <c r="I630" s="3"/>
      <c r="J630" s="3"/>
      <c r="K630" s="3"/>
      <c r="L630" s="3"/>
      <c r="M630" s="3"/>
      <c r="N630" s="3"/>
      <c r="O630" s="3"/>
      <c r="P630" s="3"/>
      <c r="Q630" s="92">
        <f t="shared" si="116"/>
        <v>0</v>
      </c>
      <c r="R630" s="25"/>
      <c r="S630" s="25"/>
      <c r="T630" s="25"/>
      <c r="U630" s="25"/>
      <c r="V630" s="25"/>
      <c r="W630" s="25"/>
      <c r="X630" s="23"/>
      <c r="Y630" s="23"/>
      <c r="Z630" s="23"/>
      <c r="AA630" s="23"/>
      <c r="AB630" s="23"/>
      <c r="AC630" s="23"/>
      <c r="AD630" s="23"/>
      <c r="AE630" s="23"/>
      <c r="AF630" s="23"/>
      <c r="AG630" s="23"/>
      <c r="AH630" s="23"/>
      <c r="AI630" s="23"/>
      <c r="AJ630" s="23"/>
      <c r="AK630" s="23"/>
      <c r="AL630" s="23"/>
      <c r="AM630" s="23"/>
      <c r="AN630" s="23"/>
      <c r="AO630" s="23"/>
      <c r="AP630" s="23"/>
      <c r="AQ630" s="23"/>
      <c r="AR630" s="23"/>
    </row>
    <row r="631" spans="1:44" s="24" customFormat="1" ht="13" hidden="1">
      <c r="A631" s="3"/>
      <c r="B631" s="3"/>
      <c r="C631" s="3"/>
      <c r="D631" s="57"/>
      <c r="E631" s="3"/>
      <c r="F631" s="3"/>
      <c r="G631" s="3"/>
      <c r="H631" s="3"/>
      <c r="I631" s="3"/>
      <c r="J631" s="3"/>
      <c r="K631" s="3"/>
      <c r="L631" s="3"/>
      <c r="M631" s="3"/>
      <c r="N631" s="3"/>
      <c r="O631" s="3"/>
      <c r="P631" s="3"/>
      <c r="Q631" s="92">
        <f t="shared" si="116"/>
        <v>0</v>
      </c>
      <c r="R631" s="25"/>
      <c r="S631" s="25"/>
      <c r="T631" s="25"/>
      <c r="U631" s="25"/>
      <c r="V631" s="25"/>
      <c r="W631" s="25"/>
      <c r="X631" s="23"/>
      <c r="Y631" s="23"/>
      <c r="Z631" s="23"/>
      <c r="AA631" s="23"/>
      <c r="AB631" s="23"/>
      <c r="AC631" s="23"/>
      <c r="AD631" s="23"/>
      <c r="AE631" s="23"/>
      <c r="AF631" s="23"/>
      <c r="AG631" s="23"/>
      <c r="AH631" s="23"/>
      <c r="AI631" s="23"/>
      <c r="AJ631" s="23"/>
      <c r="AK631" s="23"/>
      <c r="AL631" s="23"/>
      <c r="AM631" s="23"/>
      <c r="AN631" s="23"/>
      <c r="AO631" s="23"/>
      <c r="AP631" s="23"/>
      <c r="AQ631" s="23"/>
      <c r="AR631" s="23"/>
    </row>
    <row r="632" spans="1:44" s="24" customFormat="1" ht="13" hidden="1">
      <c r="A632" s="3"/>
      <c r="B632" s="3"/>
      <c r="C632" s="3"/>
      <c r="D632" s="57"/>
      <c r="E632" s="3"/>
      <c r="F632" s="3"/>
      <c r="G632" s="3"/>
      <c r="H632" s="3"/>
      <c r="I632" s="3"/>
      <c r="J632" s="3"/>
      <c r="K632" s="3"/>
      <c r="L632" s="3"/>
      <c r="M632" s="3"/>
      <c r="N632" s="3"/>
      <c r="O632" s="3"/>
      <c r="P632" s="3"/>
      <c r="Q632" s="92">
        <f t="shared" si="116"/>
        <v>0</v>
      </c>
      <c r="R632" s="25"/>
      <c r="S632" s="25"/>
      <c r="T632" s="25"/>
      <c r="U632" s="25"/>
      <c r="V632" s="25"/>
      <c r="W632" s="25"/>
      <c r="X632" s="23"/>
      <c r="Y632" s="23"/>
      <c r="Z632" s="23"/>
      <c r="AA632" s="23"/>
      <c r="AB632" s="23"/>
      <c r="AC632" s="23"/>
      <c r="AD632" s="23"/>
      <c r="AE632" s="23"/>
      <c r="AF632" s="23"/>
      <c r="AG632" s="23"/>
      <c r="AH632" s="23"/>
      <c r="AI632" s="23"/>
      <c r="AJ632" s="23"/>
      <c r="AK632" s="23"/>
      <c r="AL632" s="23"/>
      <c r="AM632" s="23"/>
      <c r="AN632" s="23"/>
      <c r="AO632" s="23"/>
      <c r="AP632" s="23"/>
      <c r="AQ632" s="23"/>
      <c r="AR632" s="23"/>
    </row>
    <row r="633" spans="1:44" s="24" customFormat="1" ht="13" hidden="1">
      <c r="A633" s="3"/>
      <c r="B633" s="3"/>
      <c r="C633" s="3"/>
      <c r="D633" s="57"/>
      <c r="E633" s="3"/>
      <c r="F633" s="3"/>
      <c r="G633" s="3"/>
      <c r="H633" s="3"/>
      <c r="I633" s="3"/>
      <c r="J633" s="3"/>
      <c r="K633" s="3"/>
      <c r="L633" s="3"/>
      <c r="M633" s="3"/>
      <c r="N633" s="3"/>
      <c r="O633" s="3"/>
      <c r="P633" s="3"/>
      <c r="Q633" s="92">
        <f t="shared" si="116"/>
        <v>0</v>
      </c>
      <c r="R633" s="25"/>
      <c r="S633" s="25"/>
      <c r="T633" s="25"/>
      <c r="U633" s="25"/>
      <c r="V633" s="25"/>
      <c r="W633" s="25"/>
      <c r="X633" s="23"/>
      <c r="Y633" s="23"/>
      <c r="Z633" s="23"/>
      <c r="AA633" s="23"/>
      <c r="AB633" s="23"/>
      <c r="AC633" s="23"/>
      <c r="AD633" s="23"/>
      <c r="AE633" s="23"/>
      <c r="AF633" s="23"/>
      <c r="AG633" s="23"/>
      <c r="AH633" s="23"/>
      <c r="AI633" s="23"/>
      <c r="AJ633" s="23"/>
      <c r="AK633" s="23"/>
      <c r="AL633" s="23"/>
      <c r="AM633" s="23"/>
      <c r="AN633" s="23"/>
      <c r="AO633" s="23"/>
      <c r="AP633" s="23"/>
      <c r="AQ633" s="23"/>
      <c r="AR633" s="23"/>
    </row>
    <row r="634" spans="1:44" s="24" customFormat="1" ht="13" hidden="1">
      <c r="A634" s="3"/>
      <c r="B634" s="3"/>
      <c r="C634" s="3"/>
      <c r="D634" s="57"/>
      <c r="E634" s="3"/>
      <c r="F634" s="3"/>
      <c r="G634" s="3"/>
      <c r="H634" s="3"/>
      <c r="I634" s="3"/>
      <c r="J634" s="3"/>
      <c r="K634" s="3"/>
      <c r="L634" s="3"/>
      <c r="M634" s="3"/>
      <c r="N634" s="3"/>
      <c r="O634" s="3"/>
      <c r="P634" s="3"/>
      <c r="Q634" s="92">
        <f t="shared" si="116"/>
        <v>0</v>
      </c>
      <c r="R634" s="25"/>
      <c r="S634" s="25"/>
      <c r="T634" s="25"/>
      <c r="U634" s="25"/>
      <c r="V634" s="25"/>
      <c r="W634" s="25"/>
      <c r="X634" s="23"/>
      <c r="Y634" s="23"/>
      <c r="Z634" s="23"/>
      <c r="AA634" s="23"/>
      <c r="AB634" s="23"/>
      <c r="AC634" s="23"/>
      <c r="AD634" s="23"/>
      <c r="AE634" s="23"/>
      <c r="AF634" s="23"/>
      <c r="AG634" s="23"/>
      <c r="AH634" s="23"/>
      <c r="AI634" s="23"/>
      <c r="AJ634" s="23"/>
      <c r="AK634" s="23"/>
      <c r="AL634" s="23"/>
      <c r="AM634" s="23"/>
      <c r="AN634" s="23"/>
      <c r="AO634" s="23"/>
      <c r="AP634" s="23"/>
      <c r="AQ634" s="23"/>
      <c r="AR634" s="23"/>
    </row>
    <row r="635" spans="1:44" s="24" customFormat="1" ht="13" hidden="1">
      <c r="A635" s="3"/>
      <c r="B635" s="3"/>
      <c r="C635" s="3"/>
      <c r="D635" s="57"/>
      <c r="E635" s="3"/>
      <c r="F635" s="3"/>
      <c r="G635" s="3"/>
      <c r="H635" s="3"/>
      <c r="I635" s="3"/>
      <c r="J635" s="3"/>
      <c r="K635" s="3"/>
      <c r="L635" s="3"/>
      <c r="M635" s="3"/>
      <c r="N635" s="3"/>
      <c r="O635" s="3"/>
      <c r="P635" s="3"/>
      <c r="Q635" s="92">
        <f t="shared" si="116"/>
        <v>0</v>
      </c>
      <c r="R635" s="25"/>
      <c r="S635" s="25"/>
      <c r="T635" s="25"/>
      <c r="U635" s="25"/>
      <c r="V635" s="25"/>
      <c r="W635" s="25"/>
      <c r="X635" s="23"/>
      <c r="Y635" s="23"/>
      <c r="Z635" s="23"/>
      <c r="AA635" s="23"/>
      <c r="AB635" s="23"/>
      <c r="AC635" s="23"/>
      <c r="AD635" s="23"/>
      <c r="AE635" s="23"/>
      <c r="AF635" s="23"/>
      <c r="AG635" s="23"/>
      <c r="AH635" s="23"/>
      <c r="AI635" s="23"/>
      <c r="AJ635" s="23"/>
      <c r="AK635" s="23"/>
      <c r="AL635" s="23"/>
      <c r="AM635" s="23"/>
      <c r="AN635" s="23"/>
      <c r="AO635" s="23"/>
      <c r="AP635" s="23"/>
      <c r="AQ635" s="23"/>
      <c r="AR635" s="23"/>
    </row>
    <row r="636" spans="1:44" s="24" customFormat="1" ht="13" hidden="1">
      <c r="A636" s="3"/>
      <c r="B636" s="3"/>
      <c r="C636" s="3"/>
      <c r="D636" s="57"/>
      <c r="E636" s="3"/>
      <c r="F636" s="3"/>
      <c r="G636" s="3"/>
      <c r="H636" s="3"/>
      <c r="I636" s="3"/>
      <c r="J636" s="3"/>
      <c r="K636" s="3"/>
      <c r="L636" s="3"/>
      <c r="M636" s="3"/>
      <c r="N636" s="3"/>
      <c r="O636" s="3"/>
      <c r="P636" s="3"/>
      <c r="Q636" s="92">
        <f t="shared" si="116"/>
        <v>0</v>
      </c>
      <c r="R636" s="25"/>
      <c r="S636" s="25"/>
      <c r="T636" s="25"/>
      <c r="U636" s="25"/>
      <c r="V636" s="25"/>
      <c r="W636" s="25"/>
      <c r="X636" s="23"/>
      <c r="Y636" s="23"/>
      <c r="Z636" s="23"/>
      <c r="AA636" s="23"/>
      <c r="AB636" s="23"/>
      <c r="AC636" s="23"/>
      <c r="AD636" s="23"/>
      <c r="AE636" s="23"/>
      <c r="AF636" s="23"/>
      <c r="AG636" s="23"/>
      <c r="AH636" s="23"/>
      <c r="AI636" s="23"/>
      <c r="AJ636" s="23"/>
      <c r="AK636" s="23"/>
      <c r="AL636" s="23"/>
      <c r="AM636" s="23"/>
      <c r="AN636" s="23"/>
      <c r="AO636" s="23"/>
      <c r="AP636" s="23"/>
      <c r="AQ636" s="23"/>
      <c r="AR636" s="23"/>
    </row>
    <row r="637" spans="1:44" s="24" customFormat="1" ht="13" hidden="1">
      <c r="A637" s="3"/>
      <c r="B637" s="3"/>
      <c r="C637" s="3"/>
      <c r="D637" s="57"/>
      <c r="E637" s="3"/>
      <c r="F637" s="3"/>
      <c r="G637" s="3"/>
      <c r="H637" s="3"/>
      <c r="I637" s="3"/>
      <c r="J637" s="3"/>
      <c r="K637" s="3"/>
      <c r="L637" s="3"/>
      <c r="M637" s="3"/>
      <c r="N637" s="3"/>
      <c r="O637" s="3"/>
      <c r="P637" s="3"/>
      <c r="Q637" s="92">
        <f t="shared" si="116"/>
        <v>0</v>
      </c>
      <c r="R637" s="25"/>
      <c r="S637" s="25"/>
      <c r="T637" s="25"/>
      <c r="U637" s="25"/>
      <c r="V637" s="25"/>
      <c r="W637" s="25"/>
      <c r="X637" s="23"/>
      <c r="Y637" s="23"/>
      <c r="Z637" s="23"/>
      <c r="AA637" s="23"/>
      <c r="AB637" s="23"/>
      <c r="AC637" s="23"/>
      <c r="AD637" s="23"/>
      <c r="AE637" s="23"/>
      <c r="AF637" s="23"/>
      <c r="AG637" s="23"/>
      <c r="AH637" s="23"/>
      <c r="AI637" s="23"/>
      <c r="AJ637" s="23"/>
      <c r="AK637" s="23"/>
      <c r="AL637" s="23"/>
      <c r="AM637" s="23"/>
      <c r="AN637" s="23"/>
      <c r="AO637" s="23"/>
      <c r="AP637" s="23"/>
      <c r="AQ637" s="23"/>
      <c r="AR637" s="23"/>
    </row>
    <row r="638" spans="1:44" s="24" customFormat="1" ht="13" hidden="1">
      <c r="A638" s="3"/>
      <c r="B638" s="3"/>
      <c r="C638" s="3"/>
      <c r="D638" s="57"/>
      <c r="E638" s="3"/>
      <c r="F638" s="3"/>
      <c r="G638" s="3"/>
      <c r="H638" s="3"/>
      <c r="I638" s="3"/>
      <c r="J638" s="3"/>
      <c r="K638" s="3"/>
      <c r="L638" s="3"/>
      <c r="M638" s="3"/>
      <c r="N638" s="3"/>
      <c r="O638" s="3"/>
      <c r="P638" s="3"/>
      <c r="Q638" s="92">
        <f t="shared" si="116"/>
        <v>0</v>
      </c>
      <c r="R638" s="25"/>
      <c r="S638" s="25"/>
      <c r="T638" s="25"/>
      <c r="U638" s="25"/>
      <c r="V638" s="25"/>
      <c r="W638" s="25"/>
      <c r="X638" s="23"/>
      <c r="Y638" s="23"/>
      <c r="Z638" s="23"/>
      <c r="AA638" s="23"/>
      <c r="AB638" s="23"/>
      <c r="AC638" s="23"/>
      <c r="AD638" s="23"/>
      <c r="AE638" s="23"/>
      <c r="AF638" s="23"/>
      <c r="AG638" s="23"/>
      <c r="AH638" s="23"/>
      <c r="AI638" s="23"/>
      <c r="AJ638" s="23"/>
      <c r="AK638" s="23"/>
      <c r="AL638" s="23"/>
      <c r="AM638" s="23"/>
      <c r="AN638" s="23"/>
      <c r="AO638" s="23"/>
      <c r="AP638" s="23"/>
      <c r="AQ638" s="23"/>
      <c r="AR638" s="23"/>
    </row>
    <row r="639" spans="1:44" s="24" customFormat="1" ht="13" hidden="1">
      <c r="A639" s="3"/>
      <c r="B639" s="3"/>
      <c r="C639" s="3"/>
      <c r="D639" s="57"/>
      <c r="E639" s="3"/>
      <c r="F639" s="3"/>
      <c r="G639" s="3"/>
      <c r="H639" s="3"/>
      <c r="I639" s="3"/>
      <c r="J639" s="3"/>
      <c r="K639" s="3"/>
      <c r="L639" s="3"/>
      <c r="M639" s="3"/>
      <c r="N639" s="3"/>
      <c r="O639" s="3"/>
      <c r="P639" s="3"/>
      <c r="Q639" s="92">
        <f t="shared" si="116"/>
        <v>0</v>
      </c>
      <c r="R639" s="25"/>
      <c r="S639" s="25"/>
      <c r="T639" s="25"/>
      <c r="U639" s="25"/>
      <c r="V639" s="25"/>
      <c r="W639" s="25"/>
      <c r="X639" s="23"/>
      <c r="Y639" s="23"/>
      <c r="Z639" s="23"/>
      <c r="AA639" s="23"/>
      <c r="AB639" s="23"/>
      <c r="AC639" s="23"/>
      <c r="AD639" s="23"/>
      <c r="AE639" s="23"/>
      <c r="AF639" s="23"/>
      <c r="AG639" s="23"/>
      <c r="AH639" s="23"/>
      <c r="AI639" s="23"/>
      <c r="AJ639" s="23"/>
      <c r="AK639" s="23"/>
      <c r="AL639" s="23"/>
      <c r="AM639" s="23"/>
      <c r="AN639" s="23"/>
      <c r="AO639" s="23"/>
      <c r="AP639" s="23"/>
      <c r="AQ639" s="23"/>
      <c r="AR639" s="23"/>
    </row>
    <row r="640" spans="1:44" s="24" customFormat="1" ht="13" hidden="1">
      <c r="A640" s="3"/>
      <c r="B640" s="3"/>
      <c r="C640" s="3"/>
      <c r="D640" s="57"/>
      <c r="E640" s="3"/>
      <c r="F640" s="3"/>
      <c r="G640" s="3"/>
      <c r="H640" s="3"/>
      <c r="I640" s="3"/>
      <c r="J640" s="3"/>
      <c r="K640" s="3"/>
      <c r="L640" s="3"/>
      <c r="M640" s="3"/>
      <c r="N640" s="3"/>
      <c r="O640" s="3"/>
      <c r="P640" s="3"/>
      <c r="Q640" s="92">
        <f t="shared" si="116"/>
        <v>0</v>
      </c>
      <c r="R640" s="25"/>
      <c r="S640" s="25"/>
      <c r="T640" s="25"/>
      <c r="U640" s="25"/>
      <c r="V640" s="25"/>
      <c r="W640" s="25"/>
      <c r="X640" s="23"/>
      <c r="Y640" s="23"/>
      <c r="Z640" s="23"/>
      <c r="AA640" s="23"/>
      <c r="AB640" s="23"/>
      <c r="AC640" s="23"/>
      <c r="AD640" s="23"/>
      <c r="AE640" s="23"/>
      <c r="AF640" s="23"/>
      <c r="AG640" s="23"/>
      <c r="AH640" s="23"/>
      <c r="AI640" s="23"/>
      <c r="AJ640" s="23"/>
      <c r="AK640" s="23"/>
      <c r="AL640" s="23"/>
      <c r="AM640" s="23"/>
      <c r="AN640" s="23"/>
      <c r="AO640" s="23"/>
      <c r="AP640" s="23"/>
      <c r="AQ640" s="23"/>
      <c r="AR640" s="23"/>
    </row>
    <row r="641" spans="1:44" s="24" customFormat="1" ht="13" hidden="1">
      <c r="A641" s="3"/>
      <c r="B641" s="3"/>
      <c r="C641" s="3"/>
      <c r="D641" s="57"/>
      <c r="E641" s="3"/>
      <c r="F641" s="3"/>
      <c r="G641" s="3"/>
      <c r="H641" s="3"/>
      <c r="I641" s="3"/>
      <c r="J641" s="3"/>
      <c r="K641" s="3"/>
      <c r="L641" s="3"/>
      <c r="M641" s="3"/>
      <c r="N641" s="3"/>
      <c r="O641" s="3"/>
      <c r="P641" s="3"/>
      <c r="Q641" s="92">
        <f t="shared" si="116"/>
        <v>0</v>
      </c>
      <c r="R641" s="25"/>
      <c r="S641" s="25"/>
      <c r="T641" s="25"/>
      <c r="U641" s="25"/>
      <c r="V641" s="25"/>
      <c r="W641" s="25"/>
      <c r="X641" s="23"/>
      <c r="Y641" s="23"/>
      <c r="Z641" s="23"/>
      <c r="AA641" s="23"/>
      <c r="AB641" s="23"/>
      <c r="AC641" s="23"/>
      <c r="AD641" s="23"/>
      <c r="AE641" s="23"/>
      <c r="AF641" s="23"/>
      <c r="AG641" s="23"/>
      <c r="AH641" s="23"/>
      <c r="AI641" s="23"/>
      <c r="AJ641" s="23"/>
      <c r="AK641" s="23"/>
      <c r="AL641" s="23"/>
      <c r="AM641" s="23"/>
      <c r="AN641" s="23"/>
      <c r="AO641" s="23"/>
      <c r="AP641" s="23"/>
      <c r="AQ641" s="23"/>
      <c r="AR641" s="23"/>
    </row>
    <row r="642" spans="1:44" s="24" customFormat="1" ht="13" hidden="1">
      <c r="A642" s="3"/>
      <c r="B642" s="3"/>
      <c r="C642" s="3"/>
      <c r="D642" s="57"/>
      <c r="E642" s="3"/>
      <c r="F642" s="3"/>
      <c r="G642" s="3"/>
      <c r="H642" s="3"/>
      <c r="I642" s="3"/>
      <c r="J642" s="3"/>
      <c r="K642" s="3"/>
      <c r="L642" s="3"/>
      <c r="M642" s="3"/>
      <c r="N642" s="3"/>
      <c r="O642" s="3"/>
      <c r="P642" s="3"/>
      <c r="Q642" s="92">
        <f t="shared" si="116"/>
        <v>0</v>
      </c>
      <c r="R642" s="25"/>
      <c r="S642" s="25"/>
      <c r="T642" s="25"/>
      <c r="U642" s="25"/>
      <c r="V642" s="25"/>
      <c r="W642" s="25"/>
      <c r="X642" s="23"/>
      <c r="Y642" s="23"/>
      <c r="Z642" s="23"/>
      <c r="AA642" s="23"/>
      <c r="AB642" s="23"/>
      <c r="AC642" s="23"/>
      <c r="AD642" s="23"/>
      <c r="AE642" s="23"/>
      <c r="AF642" s="23"/>
      <c r="AG642" s="23"/>
      <c r="AH642" s="23"/>
      <c r="AI642" s="23"/>
      <c r="AJ642" s="23"/>
      <c r="AK642" s="23"/>
      <c r="AL642" s="23"/>
      <c r="AM642" s="23"/>
      <c r="AN642" s="23"/>
      <c r="AO642" s="23"/>
      <c r="AP642" s="23"/>
      <c r="AQ642" s="23"/>
      <c r="AR642" s="23"/>
    </row>
    <row r="643" spans="1:44" s="24" customFormat="1" ht="13" hidden="1">
      <c r="A643" s="3"/>
      <c r="B643" s="3"/>
      <c r="C643" s="3"/>
      <c r="D643" s="57"/>
      <c r="E643" s="3"/>
      <c r="F643" s="3"/>
      <c r="G643" s="3"/>
      <c r="H643" s="3"/>
      <c r="I643" s="3"/>
      <c r="J643" s="3"/>
      <c r="K643" s="3"/>
      <c r="L643" s="3"/>
      <c r="M643" s="3"/>
      <c r="N643" s="3"/>
      <c r="O643" s="3"/>
      <c r="P643" s="3"/>
      <c r="Q643" s="92">
        <f t="shared" si="116"/>
        <v>0</v>
      </c>
      <c r="R643" s="25"/>
      <c r="S643" s="25"/>
      <c r="T643" s="25"/>
      <c r="U643" s="25"/>
      <c r="V643" s="25"/>
      <c r="W643" s="25"/>
      <c r="X643" s="23"/>
      <c r="Y643" s="23"/>
      <c r="Z643" s="23"/>
      <c r="AA643" s="23"/>
      <c r="AB643" s="23"/>
      <c r="AC643" s="23"/>
      <c r="AD643" s="23"/>
      <c r="AE643" s="23"/>
      <c r="AF643" s="23"/>
      <c r="AG643" s="23"/>
      <c r="AH643" s="23"/>
      <c r="AI643" s="23"/>
      <c r="AJ643" s="23"/>
      <c r="AK643" s="23"/>
      <c r="AL643" s="23"/>
      <c r="AM643" s="23"/>
      <c r="AN643" s="23"/>
      <c r="AO643" s="23"/>
      <c r="AP643" s="23"/>
      <c r="AQ643" s="23"/>
      <c r="AR643" s="23"/>
    </row>
    <row r="644" spans="1:44" s="24" customFormat="1" ht="13" hidden="1">
      <c r="A644" s="3"/>
      <c r="B644" s="3"/>
      <c r="C644" s="3"/>
      <c r="D644" s="57"/>
      <c r="E644" s="3"/>
      <c r="F644" s="3"/>
      <c r="G644" s="3"/>
      <c r="H644" s="3"/>
      <c r="I644" s="3"/>
      <c r="J644" s="3"/>
      <c r="K644" s="3"/>
      <c r="L644" s="3"/>
      <c r="M644" s="3"/>
      <c r="N644" s="3"/>
      <c r="O644" s="3"/>
      <c r="P644" s="3"/>
      <c r="Q644" s="92">
        <f t="shared" si="116"/>
        <v>0</v>
      </c>
      <c r="R644" s="25"/>
      <c r="S644" s="25"/>
      <c r="T644" s="25"/>
      <c r="U644" s="25"/>
      <c r="V644" s="25"/>
      <c r="W644" s="25"/>
      <c r="X644" s="23"/>
      <c r="Y644" s="23"/>
      <c r="Z644" s="23"/>
      <c r="AA644" s="23"/>
      <c r="AB644" s="23"/>
      <c r="AC644" s="23"/>
      <c r="AD644" s="23"/>
      <c r="AE644" s="23"/>
      <c r="AF644" s="23"/>
      <c r="AG644" s="23"/>
      <c r="AH644" s="23"/>
      <c r="AI644" s="23"/>
      <c r="AJ644" s="23"/>
      <c r="AK644" s="23"/>
      <c r="AL644" s="23"/>
      <c r="AM644" s="23"/>
      <c r="AN644" s="23"/>
      <c r="AO644" s="23"/>
      <c r="AP644" s="23"/>
      <c r="AQ644" s="23"/>
      <c r="AR644" s="23"/>
    </row>
    <row r="645" spans="1:44" s="24" customFormat="1" ht="13" hidden="1">
      <c r="A645" s="3"/>
      <c r="B645" s="3"/>
      <c r="C645" s="3"/>
      <c r="D645" s="57"/>
      <c r="E645" s="3"/>
      <c r="F645" s="3"/>
      <c r="G645" s="3"/>
      <c r="H645" s="3"/>
      <c r="I645" s="3"/>
      <c r="J645" s="3"/>
      <c r="K645" s="3"/>
      <c r="L645" s="3"/>
      <c r="M645" s="3"/>
      <c r="N645" s="3"/>
      <c r="O645" s="3"/>
      <c r="P645" s="3"/>
      <c r="Q645" s="92">
        <f t="shared" si="116"/>
        <v>0</v>
      </c>
      <c r="R645" s="25"/>
      <c r="S645" s="25"/>
      <c r="T645" s="25"/>
      <c r="U645" s="25"/>
      <c r="V645" s="25"/>
      <c r="W645" s="25"/>
      <c r="X645" s="23"/>
      <c r="Y645" s="23"/>
      <c r="Z645" s="23"/>
      <c r="AA645" s="23"/>
      <c r="AB645" s="23"/>
      <c r="AC645" s="23"/>
      <c r="AD645" s="23"/>
      <c r="AE645" s="23"/>
      <c r="AF645" s="23"/>
      <c r="AG645" s="23"/>
      <c r="AH645" s="23"/>
      <c r="AI645" s="23"/>
      <c r="AJ645" s="23"/>
      <c r="AK645" s="23"/>
      <c r="AL645" s="23"/>
      <c r="AM645" s="23"/>
      <c r="AN645" s="23"/>
      <c r="AO645" s="23"/>
      <c r="AP645" s="23"/>
      <c r="AQ645" s="23"/>
      <c r="AR645" s="23"/>
    </row>
    <row r="646" spans="1:44" s="24" customFormat="1" ht="13" hidden="1">
      <c r="A646" s="3"/>
      <c r="B646" s="3"/>
      <c r="C646" s="3"/>
      <c r="D646" s="57"/>
      <c r="E646" s="3"/>
      <c r="F646" s="3"/>
      <c r="G646" s="3"/>
      <c r="H646" s="3"/>
      <c r="I646" s="3"/>
      <c r="J646" s="3"/>
      <c r="K646" s="3"/>
      <c r="L646" s="3"/>
      <c r="M646" s="3"/>
      <c r="N646" s="3"/>
      <c r="O646" s="3"/>
      <c r="P646" s="3"/>
      <c r="Q646" s="92">
        <f t="shared" si="116"/>
        <v>0</v>
      </c>
      <c r="R646" s="25"/>
      <c r="S646" s="25"/>
      <c r="T646" s="25"/>
      <c r="U646" s="25"/>
      <c r="V646" s="25"/>
      <c r="W646" s="25"/>
      <c r="X646" s="23"/>
      <c r="Y646" s="23"/>
      <c r="Z646" s="23"/>
      <c r="AA646" s="23"/>
      <c r="AB646" s="23"/>
      <c r="AC646" s="23"/>
      <c r="AD646" s="23"/>
      <c r="AE646" s="23"/>
      <c r="AF646" s="23"/>
      <c r="AG646" s="23"/>
      <c r="AH646" s="23"/>
      <c r="AI646" s="23"/>
      <c r="AJ646" s="23"/>
      <c r="AK646" s="23"/>
      <c r="AL646" s="23"/>
      <c r="AM646" s="23"/>
      <c r="AN646" s="23"/>
      <c r="AO646" s="23"/>
      <c r="AP646" s="23"/>
      <c r="AQ646" s="23"/>
      <c r="AR646" s="23"/>
    </row>
    <row r="647" spans="1:44" s="24" customFormat="1" ht="13" hidden="1">
      <c r="A647" s="3"/>
      <c r="B647" s="3"/>
      <c r="C647" s="3"/>
      <c r="D647" s="57"/>
      <c r="E647" s="3"/>
      <c r="F647" s="3"/>
      <c r="G647" s="3"/>
      <c r="H647" s="3"/>
      <c r="I647" s="3"/>
      <c r="J647" s="3"/>
      <c r="K647" s="3"/>
      <c r="L647" s="3"/>
      <c r="M647" s="3"/>
      <c r="N647" s="3"/>
      <c r="O647" s="3"/>
      <c r="P647" s="3"/>
      <c r="Q647" s="92">
        <f t="shared" si="116"/>
        <v>0</v>
      </c>
      <c r="R647" s="25"/>
      <c r="S647" s="25"/>
      <c r="T647" s="25"/>
      <c r="U647" s="25"/>
      <c r="V647" s="25"/>
      <c r="W647" s="25"/>
      <c r="X647" s="23"/>
      <c r="Y647" s="23"/>
      <c r="Z647" s="23"/>
      <c r="AA647" s="23"/>
      <c r="AB647" s="23"/>
      <c r="AC647" s="23"/>
      <c r="AD647" s="23"/>
      <c r="AE647" s="23"/>
      <c r="AF647" s="23"/>
      <c r="AG647" s="23"/>
      <c r="AH647" s="23"/>
      <c r="AI647" s="23"/>
      <c r="AJ647" s="23"/>
      <c r="AK647" s="23"/>
      <c r="AL647" s="23"/>
      <c r="AM647" s="23"/>
      <c r="AN647" s="23"/>
      <c r="AO647" s="23"/>
      <c r="AP647" s="23"/>
      <c r="AQ647" s="23"/>
      <c r="AR647" s="23"/>
    </row>
    <row r="648" spans="1:44" s="24" customFormat="1" ht="13" hidden="1">
      <c r="A648" s="3"/>
      <c r="B648" s="3"/>
      <c r="C648" s="3"/>
      <c r="D648" s="57"/>
      <c r="E648" s="3"/>
      <c r="F648" s="3"/>
      <c r="G648" s="3"/>
      <c r="H648" s="3"/>
      <c r="I648" s="3"/>
      <c r="J648" s="3"/>
      <c r="K648" s="3"/>
      <c r="L648" s="3"/>
      <c r="M648" s="3"/>
      <c r="N648" s="3"/>
      <c r="O648" s="3"/>
      <c r="P648" s="3"/>
      <c r="Q648" s="92">
        <f t="shared" si="116"/>
        <v>0</v>
      </c>
      <c r="R648" s="25"/>
      <c r="S648" s="25"/>
      <c r="T648" s="25"/>
      <c r="U648" s="25"/>
      <c r="V648" s="25"/>
      <c r="W648" s="25"/>
      <c r="X648" s="23"/>
      <c r="Y648" s="23"/>
      <c r="Z648" s="23"/>
      <c r="AA648" s="23"/>
      <c r="AB648" s="23"/>
      <c r="AC648" s="23"/>
      <c r="AD648" s="23"/>
      <c r="AE648" s="23"/>
      <c r="AF648" s="23"/>
      <c r="AG648" s="23"/>
      <c r="AH648" s="23"/>
      <c r="AI648" s="23"/>
      <c r="AJ648" s="23"/>
      <c r="AK648" s="23"/>
      <c r="AL648" s="23"/>
      <c r="AM648" s="23"/>
      <c r="AN648" s="23"/>
      <c r="AO648" s="23"/>
      <c r="AP648" s="23"/>
      <c r="AQ648" s="23"/>
      <c r="AR648" s="23"/>
    </row>
    <row r="649" spans="1:44" s="24" customFormat="1" ht="13" hidden="1">
      <c r="A649" s="3"/>
      <c r="B649" s="3"/>
      <c r="C649" s="3"/>
      <c r="D649" s="57"/>
      <c r="E649" s="3"/>
      <c r="F649" s="3"/>
      <c r="G649" s="3"/>
      <c r="H649" s="3"/>
      <c r="I649" s="3"/>
      <c r="J649" s="3"/>
      <c r="K649" s="3"/>
      <c r="L649" s="3"/>
      <c r="M649" s="3"/>
      <c r="N649" s="3"/>
      <c r="O649" s="3"/>
      <c r="P649" s="3"/>
      <c r="Q649" s="92">
        <f t="shared" si="116"/>
        <v>0</v>
      </c>
      <c r="R649" s="25"/>
      <c r="S649" s="25"/>
      <c r="T649" s="25"/>
      <c r="U649" s="25"/>
      <c r="V649" s="25"/>
      <c r="W649" s="25"/>
      <c r="X649" s="23"/>
      <c r="Y649" s="23"/>
      <c r="Z649" s="23"/>
      <c r="AA649" s="23"/>
      <c r="AB649" s="23"/>
      <c r="AC649" s="23"/>
      <c r="AD649" s="23"/>
      <c r="AE649" s="23"/>
      <c r="AF649" s="23"/>
      <c r="AG649" s="23"/>
      <c r="AH649" s="23"/>
      <c r="AI649" s="23"/>
      <c r="AJ649" s="23"/>
      <c r="AK649" s="23"/>
      <c r="AL649" s="23"/>
      <c r="AM649" s="23"/>
      <c r="AN649" s="23"/>
      <c r="AO649" s="23"/>
      <c r="AP649" s="23"/>
      <c r="AQ649" s="23"/>
      <c r="AR649" s="23"/>
    </row>
    <row r="650" spans="1:44" s="24" customFormat="1" ht="13" hidden="1">
      <c r="A650" s="3"/>
      <c r="B650" s="3"/>
      <c r="C650" s="3"/>
      <c r="D650" s="57"/>
      <c r="E650" s="3"/>
      <c r="F650" s="3"/>
      <c r="G650" s="3"/>
      <c r="H650" s="3"/>
      <c r="I650" s="3"/>
      <c r="J650" s="3"/>
      <c r="K650" s="3"/>
      <c r="L650" s="3"/>
      <c r="M650" s="3"/>
      <c r="N650" s="3"/>
      <c r="O650" s="3"/>
      <c r="P650" s="3"/>
      <c r="Q650" s="92">
        <f t="shared" si="116"/>
        <v>0</v>
      </c>
      <c r="R650" s="25"/>
      <c r="S650" s="25"/>
      <c r="T650" s="25"/>
      <c r="U650" s="25"/>
      <c r="V650" s="25"/>
      <c r="W650" s="25"/>
      <c r="X650" s="23"/>
      <c r="Y650" s="23"/>
      <c r="Z650" s="23"/>
      <c r="AA650" s="23"/>
      <c r="AB650" s="23"/>
      <c r="AC650" s="23"/>
      <c r="AD650" s="23"/>
      <c r="AE650" s="23"/>
      <c r="AF650" s="23"/>
      <c r="AG650" s="23"/>
      <c r="AH650" s="23"/>
      <c r="AI650" s="23"/>
      <c r="AJ650" s="23"/>
      <c r="AK650" s="23"/>
      <c r="AL650" s="23"/>
      <c r="AM650" s="23"/>
      <c r="AN650" s="23"/>
      <c r="AO650" s="23"/>
      <c r="AP650" s="23"/>
      <c r="AQ650" s="23"/>
      <c r="AR650" s="23"/>
    </row>
    <row r="651" spans="1:44" s="24" customFormat="1" ht="13" hidden="1">
      <c r="A651" s="3"/>
      <c r="B651" s="3"/>
      <c r="C651" s="3"/>
      <c r="D651" s="57"/>
      <c r="E651" s="3"/>
      <c r="F651" s="3"/>
      <c r="G651" s="3"/>
      <c r="H651" s="3"/>
      <c r="I651" s="3"/>
      <c r="J651" s="3"/>
      <c r="K651" s="3"/>
      <c r="L651" s="3"/>
      <c r="M651" s="3"/>
      <c r="N651" s="3"/>
      <c r="O651" s="3"/>
      <c r="P651" s="3"/>
      <c r="Q651" s="92">
        <f t="shared" si="116"/>
        <v>0</v>
      </c>
      <c r="R651" s="25"/>
      <c r="S651" s="25"/>
      <c r="T651" s="25"/>
      <c r="U651" s="25"/>
      <c r="V651" s="25"/>
      <c r="W651" s="25"/>
      <c r="X651" s="23"/>
      <c r="Y651" s="23"/>
      <c r="Z651" s="23"/>
      <c r="AA651" s="23"/>
      <c r="AB651" s="23"/>
      <c r="AC651" s="23"/>
      <c r="AD651" s="23"/>
      <c r="AE651" s="23"/>
      <c r="AF651" s="23"/>
      <c r="AG651" s="23"/>
      <c r="AH651" s="23"/>
      <c r="AI651" s="23"/>
      <c r="AJ651" s="23"/>
      <c r="AK651" s="23"/>
      <c r="AL651" s="23"/>
      <c r="AM651" s="23"/>
      <c r="AN651" s="23"/>
      <c r="AO651" s="23"/>
      <c r="AP651" s="23"/>
      <c r="AQ651" s="23"/>
      <c r="AR651" s="23"/>
    </row>
    <row r="652" spans="1:44" s="24" customFormat="1" ht="13" hidden="1">
      <c r="A652" s="3"/>
      <c r="B652" s="3"/>
      <c r="C652" s="3"/>
      <c r="D652" s="57"/>
      <c r="E652" s="3"/>
      <c r="F652" s="3"/>
      <c r="G652" s="3"/>
      <c r="H652" s="3"/>
      <c r="I652" s="3"/>
      <c r="J652" s="3"/>
      <c r="K652" s="3"/>
      <c r="L652" s="3"/>
      <c r="M652" s="3"/>
      <c r="N652" s="3"/>
      <c r="O652" s="3"/>
      <c r="P652" s="3"/>
      <c r="Q652" s="92">
        <f t="shared" si="116"/>
        <v>0</v>
      </c>
      <c r="R652" s="25"/>
      <c r="S652" s="25"/>
      <c r="T652" s="25"/>
      <c r="U652" s="25"/>
      <c r="V652" s="25"/>
      <c r="W652" s="25"/>
      <c r="X652" s="23"/>
      <c r="Y652" s="23"/>
      <c r="Z652" s="23"/>
      <c r="AA652" s="23"/>
      <c r="AB652" s="23"/>
      <c r="AC652" s="23"/>
      <c r="AD652" s="23"/>
      <c r="AE652" s="23"/>
      <c r="AF652" s="23"/>
      <c r="AG652" s="23"/>
      <c r="AH652" s="23"/>
      <c r="AI652" s="23"/>
      <c r="AJ652" s="23"/>
      <c r="AK652" s="23"/>
      <c r="AL652" s="23"/>
      <c r="AM652" s="23"/>
      <c r="AN652" s="23"/>
      <c r="AO652" s="23"/>
      <c r="AP652" s="23"/>
      <c r="AQ652" s="23"/>
      <c r="AR652" s="23"/>
    </row>
    <row r="653" spans="1:44" s="24" customFormat="1" ht="13" hidden="1">
      <c r="A653" s="3"/>
      <c r="B653" s="3"/>
      <c r="C653" s="3"/>
      <c r="D653" s="57"/>
      <c r="E653" s="3"/>
      <c r="F653" s="3"/>
      <c r="G653" s="3"/>
      <c r="H653" s="3"/>
      <c r="I653" s="3"/>
      <c r="J653" s="3"/>
      <c r="K653" s="3"/>
      <c r="L653" s="3"/>
      <c r="M653" s="3"/>
      <c r="N653" s="3"/>
      <c r="O653" s="3"/>
      <c r="P653" s="3"/>
      <c r="Q653" s="92">
        <f t="shared" si="116"/>
        <v>0</v>
      </c>
      <c r="R653" s="25"/>
      <c r="S653" s="25"/>
      <c r="T653" s="25"/>
      <c r="U653" s="25"/>
      <c r="V653" s="25"/>
      <c r="W653" s="25"/>
      <c r="X653" s="23"/>
      <c r="Y653" s="23"/>
      <c r="Z653" s="23"/>
      <c r="AA653" s="23"/>
      <c r="AB653" s="23"/>
      <c r="AC653" s="23"/>
      <c r="AD653" s="23"/>
      <c r="AE653" s="23"/>
      <c r="AF653" s="23"/>
      <c r="AG653" s="23"/>
      <c r="AH653" s="23"/>
      <c r="AI653" s="23"/>
      <c r="AJ653" s="23"/>
      <c r="AK653" s="23"/>
      <c r="AL653" s="23"/>
      <c r="AM653" s="23"/>
      <c r="AN653" s="23"/>
      <c r="AO653" s="23"/>
      <c r="AP653" s="23"/>
      <c r="AQ653" s="23"/>
      <c r="AR653" s="23"/>
    </row>
    <row r="654" spans="1:44" s="24" customFormat="1" ht="13" hidden="1">
      <c r="A654" s="3"/>
      <c r="B654" s="3"/>
      <c r="C654" s="3"/>
      <c r="D654" s="57"/>
      <c r="E654" s="3"/>
      <c r="F654" s="3"/>
      <c r="G654" s="3"/>
      <c r="H654" s="3"/>
      <c r="I654" s="3"/>
      <c r="J654" s="3"/>
      <c r="K654" s="3"/>
      <c r="L654" s="3"/>
      <c r="M654" s="3"/>
      <c r="N654" s="3"/>
      <c r="O654" s="3"/>
      <c r="P654" s="3"/>
      <c r="Q654" s="92">
        <f t="shared" si="116"/>
        <v>0</v>
      </c>
      <c r="R654" s="25"/>
      <c r="S654" s="25"/>
      <c r="T654" s="25"/>
      <c r="U654" s="25"/>
      <c r="V654" s="25"/>
      <c r="W654" s="25"/>
      <c r="X654" s="23"/>
      <c r="Y654" s="23"/>
      <c r="Z654" s="23"/>
      <c r="AA654" s="23"/>
      <c r="AB654" s="23"/>
      <c r="AC654" s="23"/>
      <c r="AD654" s="23"/>
      <c r="AE654" s="23"/>
      <c r="AF654" s="23"/>
      <c r="AG654" s="23"/>
      <c r="AH654" s="23"/>
      <c r="AI654" s="23"/>
      <c r="AJ654" s="23"/>
      <c r="AK654" s="23"/>
      <c r="AL654" s="23"/>
      <c r="AM654" s="23"/>
      <c r="AN654" s="23"/>
      <c r="AO654" s="23"/>
      <c r="AP654" s="23"/>
      <c r="AQ654" s="23"/>
      <c r="AR654" s="23"/>
    </row>
    <row r="655" spans="1:44" s="24" customFormat="1" ht="13" hidden="1">
      <c r="A655" s="3"/>
      <c r="B655" s="3"/>
      <c r="C655" s="3"/>
      <c r="D655" s="57"/>
      <c r="E655" s="3"/>
      <c r="F655" s="3"/>
      <c r="G655" s="3"/>
      <c r="H655" s="3"/>
      <c r="I655" s="3"/>
      <c r="J655" s="3"/>
      <c r="K655" s="3"/>
      <c r="L655" s="3"/>
      <c r="M655" s="3"/>
      <c r="N655" s="3"/>
      <c r="O655" s="3"/>
      <c r="P655" s="3"/>
      <c r="Q655" s="92">
        <f t="shared" si="116"/>
        <v>0</v>
      </c>
      <c r="R655" s="25"/>
      <c r="S655" s="25"/>
      <c r="T655" s="25"/>
      <c r="U655" s="25"/>
      <c r="V655" s="25"/>
      <c r="W655" s="25"/>
      <c r="X655" s="23"/>
      <c r="Y655" s="23"/>
      <c r="Z655" s="23"/>
      <c r="AA655" s="23"/>
      <c r="AB655" s="23"/>
      <c r="AC655" s="23"/>
      <c r="AD655" s="23"/>
      <c r="AE655" s="23"/>
      <c r="AF655" s="23"/>
      <c r="AG655" s="23"/>
      <c r="AH655" s="23"/>
      <c r="AI655" s="23"/>
      <c r="AJ655" s="23"/>
      <c r="AK655" s="23"/>
      <c r="AL655" s="23"/>
      <c r="AM655" s="23"/>
      <c r="AN655" s="23"/>
      <c r="AO655" s="23"/>
      <c r="AP655" s="23"/>
      <c r="AQ655" s="23"/>
      <c r="AR655" s="23"/>
    </row>
    <row r="656" spans="1:44" s="24" customFormat="1" ht="13" hidden="1">
      <c r="A656" s="3"/>
      <c r="B656" s="3"/>
      <c r="C656" s="3"/>
      <c r="D656" s="57"/>
      <c r="E656" s="3"/>
      <c r="F656" s="3"/>
      <c r="G656" s="3"/>
      <c r="H656" s="3"/>
      <c r="I656" s="3"/>
      <c r="J656" s="3"/>
      <c r="K656" s="3"/>
      <c r="L656" s="3"/>
      <c r="M656" s="3"/>
      <c r="N656" s="3"/>
      <c r="O656" s="3"/>
      <c r="P656" s="3"/>
      <c r="Q656" s="92">
        <f t="shared" si="116"/>
        <v>0</v>
      </c>
      <c r="R656" s="25"/>
      <c r="S656" s="25"/>
      <c r="T656" s="25"/>
      <c r="U656" s="25"/>
      <c r="V656" s="25"/>
      <c r="W656" s="25"/>
      <c r="X656" s="23"/>
      <c r="Y656" s="23"/>
      <c r="Z656" s="23"/>
      <c r="AA656" s="23"/>
      <c r="AB656" s="23"/>
      <c r="AC656" s="23"/>
      <c r="AD656" s="23"/>
      <c r="AE656" s="23"/>
      <c r="AF656" s="23"/>
      <c r="AG656" s="23"/>
      <c r="AH656" s="23"/>
      <c r="AI656" s="23"/>
      <c r="AJ656" s="23"/>
      <c r="AK656" s="23"/>
      <c r="AL656" s="23"/>
      <c r="AM656" s="23"/>
      <c r="AN656" s="23"/>
      <c r="AO656" s="23"/>
      <c r="AP656" s="23"/>
      <c r="AQ656" s="23"/>
      <c r="AR656" s="23"/>
    </row>
    <row r="657" spans="1:44" s="24" customFormat="1" ht="13" hidden="1">
      <c r="A657" s="3"/>
      <c r="B657" s="3"/>
      <c r="C657" s="3"/>
      <c r="D657" s="57"/>
      <c r="E657" s="3"/>
      <c r="F657" s="3"/>
      <c r="G657" s="3"/>
      <c r="H657" s="3"/>
      <c r="I657" s="3"/>
      <c r="J657" s="3"/>
      <c r="K657" s="3"/>
      <c r="L657" s="3"/>
      <c r="M657" s="3"/>
      <c r="N657" s="3"/>
      <c r="O657" s="3"/>
      <c r="P657" s="3"/>
      <c r="Q657" s="92">
        <f t="shared" si="116"/>
        <v>0</v>
      </c>
      <c r="R657" s="25"/>
      <c r="S657" s="25"/>
      <c r="T657" s="25"/>
      <c r="U657" s="25"/>
      <c r="V657" s="25"/>
      <c r="W657" s="25"/>
      <c r="X657" s="23"/>
      <c r="Y657" s="23"/>
      <c r="Z657" s="23"/>
      <c r="AA657" s="23"/>
      <c r="AB657" s="23"/>
      <c r="AC657" s="23"/>
      <c r="AD657" s="23"/>
      <c r="AE657" s="23"/>
      <c r="AF657" s="23"/>
      <c r="AG657" s="23"/>
      <c r="AH657" s="23"/>
      <c r="AI657" s="23"/>
      <c r="AJ657" s="23"/>
      <c r="AK657" s="23"/>
      <c r="AL657" s="23"/>
      <c r="AM657" s="23"/>
      <c r="AN657" s="23"/>
      <c r="AO657" s="23"/>
      <c r="AP657" s="23"/>
      <c r="AQ657" s="23"/>
      <c r="AR657" s="23"/>
    </row>
    <row r="658" spans="1:44" s="24" customFormat="1" ht="13" hidden="1">
      <c r="A658" s="3"/>
      <c r="B658" s="3"/>
      <c r="C658" s="3"/>
      <c r="D658" s="57"/>
      <c r="E658" s="3"/>
      <c r="F658" s="3"/>
      <c r="G658" s="3"/>
      <c r="H658" s="3"/>
      <c r="I658" s="3"/>
      <c r="J658" s="3"/>
      <c r="K658" s="3"/>
      <c r="L658" s="3"/>
      <c r="M658" s="3"/>
      <c r="N658" s="3"/>
      <c r="O658" s="3"/>
      <c r="P658" s="3"/>
      <c r="Q658" s="92">
        <f t="shared" si="116"/>
        <v>0</v>
      </c>
      <c r="R658" s="25"/>
      <c r="S658" s="25"/>
      <c r="T658" s="25"/>
      <c r="U658" s="25"/>
      <c r="V658" s="25"/>
      <c r="W658" s="25"/>
      <c r="X658" s="23"/>
      <c r="Y658" s="23"/>
      <c r="Z658" s="23"/>
      <c r="AA658" s="23"/>
      <c r="AB658" s="23"/>
      <c r="AC658" s="23"/>
      <c r="AD658" s="23"/>
      <c r="AE658" s="23"/>
      <c r="AF658" s="23"/>
      <c r="AG658" s="23"/>
      <c r="AH658" s="23"/>
      <c r="AI658" s="23"/>
      <c r="AJ658" s="23"/>
      <c r="AK658" s="23"/>
      <c r="AL658" s="23"/>
      <c r="AM658" s="23"/>
      <c r="AN658" s="23"/>
      <c r="AO658" s="23"/>
      <c r="AP658" s="23"/>
      <c r="AQ658" s="23"/>
      <c r="AR658" s="23"/>
    </row>
    <row r="659" spans="1:44" s="24" customFormat="1" ht="13" hidden="1">
      <c r="A659" s="3"/>
      <c r="B659" s="3"/>
      <c r="C659" s="3"/>
      <c r="D659" s="57"/>
      <c r="E659" s="3"/>
      <c r="F659" s="3"/>
      <c r="G659" s="3"/>
      <c r="H659" s="3"/>
      <c r="I659" s="3"/>
      <c r="J659" s="3"/>
      <c r="K659" s="3"/>
      <c r="L659" s="3"/>
      <c r="M659" s="3"/>
      <c r="N659" s="3"/>
      <c r="O659" s="3"/>
      <c r="P659" s="3"/>
      <c r="Q659" s="92">
        <f t="shared" si="116"/>
        <v>0</v>
      </c>
      <c r="R659" s="25"/>
      <c r="S659" s="25"/>
      <c r="T659" s="25"/>
      <c r="U659" s="25"/>
      <c r="V659" s="25"/>
      <c r="W659" s="25"/>
      <c r="X659" s="23"/>
      <c r="Y659" s="23"/>
      <c r="Z659" s="23"/>
      <c r="AA659" s="23"/>
      <c r="AB659" s="23"/>
      <c r="AC659" s="23"/>
      <c r="AD659" s="23"/>
      <c r="AE659" s="23"/>
      <c r="AF659" s="23"/>
      <c r="AG659" s="23"/>
      <c r="AH659" s="23"/>
      <c r="AI659" s="23"/>
      <c r="AJ659" s="23"/>
      <c r="AK659" s="23"/>
      <c r="AL659" s="23"/>
      <c r="AM659" s="23"/>
      <c r="AN659" s="23"/>
      <c r="AO659" s="23"/>
      <c r="AP659" s="23"/>
      <c r="AQ659" s="23"/>
      <c r="AR659" s="23"/>
    </row>
    <row r="660" spans="1:44" s="24" customFormat="1" ht="13" hidden="1">
      <c r="A660" s="3"/>
      <c r="B660" s="3"/>
      <c r="C660" s="3"/>
      <c r="D660" s="57"/>
      <c r="E660" s="3"/>
      <c r="F660" s="3"/>
      <c r="G660" s="3"/>
      <c r="H660" s="3"/>
      <c r="I660" s="3"/>
      <c r="J660" s="3"/>
      <c r="K660" s="3"/>
      <c r="L660" s="3"/>
      <c r="M660" s="3"/>
      <c r="N660" s="3"/>
      <c r="O660" s="3"/>
      <c r="P660" s="3"/>
      <c r="Q660" s="92">
        <f t="shared" ref="Q660:Q683" si="117">+P660</f>
        <v>0</v>
      </c>
      <c r="R660" s="25"/>
      <c r="S660" s="25"/>
      <c r="T660" s="25"/>
      <c r="U660" s="25"/>
      <c r="V660" s="25"/>
      <c r="W660" s="25"/>
      <c r="X660" s="23"/>
      <c r="Y660" s="23"/>
      <c r="Z660" s="23"/>
      <c r="AA660" s="23"/>
      <c r="AB660" s="23"/>
      <c r="AC660" s="23"/>
      <c r="AD660" s="23"/>
      <c r="AE660" s="23"/>
      <c r="AF660" s="23"/>
      <c r="AG660" s="23"/>
      <c r="AH660" s="23"/>
      <c r="AI660" s="23"/>
      <c r="AJ660" s="23"/>
      <c r="AK660" s="23"/>
      <c r="AL660" s="23"/>
      <c r="AM660" s="23"/>
      <c r="AN660" s="23"/>
      <c r="AO660" s="23"/>
      <c r="AP660" s="23"/>
      <c r="AQ660" s="23"/>
      <c r="AR660" s="23"/>
    </row>
    <row r="661" spans="1:44" s="24" customFormat="1" ht="13" hidden="1">
      <c r="A661" s="3"/>
      <c r="B661" s="3"/>
      <c r="C661" s="3"/>
      <c r="D661" s="57"/>
      <c r="E661" s="3"/>
      <c r="F661" s="3"/>
      <c r="G661" s="3"/>
      <c r="H661" s="3"/>
      <c r="I661" s="3"/>
      <c r="J661" s="3"/>
      <c r="K661" s="3"/>
      <c r="L661" s="3"/>
      <c r="M661" s="3"/>
      <c r="N661" s="3"/>
      <c r="O661" s="3"/>
      <c r="P661" s="3"/>
      <c r="Q661" s="92">
        <f t="shared" si="117"/>
        <v>0</v>
      </c>
      <c r="R661" s="25"/>
      <c r="S661" s="25"/>
      <c r="T661" s="25"/>
      <c r="U661" s="25"/>
      <c r="V661" s="25"/>
      <c r="W661" s="25"/>
      <c r="X661" s="23"/>
      <c r="Y661" s="23"/>
      <c r="Z661" s="23"/>
      <c r="AA661" s="23"/>
      <c r="AB661" s="23"/>
      <c r="AC661" s="23"/>
      <c r="AD661" s="23"/>
      <c r="AE661" s="23"/>
      <c r="AF661" s="23"/>
      <c r="AG661" s="23"/>
      <c r="AH661" s="23"/>
      <c r="AI661" s="23"/>
      <c r="AJ661" s="23"/>
      <c r="AK661" s="23"/>
      <c r="AL661" s="23"/>
      <c r="AM661" s="23"/>
      <c r="AN661" s="23"/>
      <c r="AO661" s="23"/>
      <c r="AP661" s="23"/>
      <c r="AQ661" s="23"/>
      <c r="AR661" s="23"/>
    </row>
    <row r="662" spans="1:44" s="24" customFormat="1" ht="13" hidden="1">
      <c r="A662" s="3"/>
      <c r="B662" s="3"/>
      <c r="C662" s="3"/>
      <c r="D662" s="57"/>
      <c r="E662" s="3"/>
      <c r="F662" s="3"/>
      <c r="G662" s="3"/>
      <c r="H662" s="3"/>
      <c r="I662" s="3"/>
      <c r="J662" s="3"/>
      <c r="K662" s="3"/>
      <c r="L662" s="3"/>
      <c r="M662" s="3"/>
      <c r="N662" s="3"/>
      <c r="O662" s="3"/>
      <c r="P662" s="3"/>
      <c r="Q662" s="92">
        <f t="shared" si="117"/>
        <v>0</v>
      </c>
      <c r="R662" s="25"/>
      <c r="S662" s="25"/>
      <c r="T662" s="25"/>
      <c r="U662" s="25"/>
      <c r="V662" s="25"/>
      <c r="W662" s="25"/>
      <c r="X662" s="23"/>
      <c r="Y662" s="23"/>
      <c r="Z662" s="23"/>
      <c r="AA662" s="23"/>
      <c r="AB662" s="23"/>
      <c r="AC662" s="23"/>
      <c r="AD662" s="23"/>
      <c r="AE662" s="23"/>
      <c r="AF662" s="23"/>
      <c r="AG662" s="23"/>
      <c r="AH662" s="23"/>
      <c r="AI662" s="23"/>
      <c r="AJ662" s="23"/>
      <c r="AK662" s="23"/>
      <c r="AL662" s="23"/>
      <c r="AM662" s="23"/>
      <c r="AN662" s="23"/>
      <c r="AO662" s="23"/>
      <c r="AP662" s="23"/>
      <c r="AQ662" s="23"/>
      <c r="AR662" s="23"/>
    </row>
    <row r="663" spans="1:44" s="24" customFormat="1" ht="13" hidden="1">
      <c r="A663" s="3"/>
      <c r="B663" s="3"/>
      <c r="C663" s="3"/>
      <c r="D663" s="57"/>
      <c r="E663" s="3"/>
      <c r="F663" s="3"/>
      <c r="G663" s="3"/>
      <c r="H663" s="3"/>
      <c r="I663" s="3"/>
      <c r="J663" s="3"/>
      <c r="K663" s="3"/>
      <c r="L663" s="3"/>
      <c r="M663" s="3"/>
      <c r="N663" s="3"/>
      <c r="O663" s="3"/>
      <c r="P663" s="3"/>
      <c r="Q663" s="92">
        <f t="shared" si="117"/>
        <v>0</v>
      </c>
      <c r="R663" s="25"/>
      <c r="S663" s="25"/>
      <c r="T663" s="25"/>
      <c r="U663" s="25"/>
      <c r="V663" s="25"/>
      <c r="W663" s="25"/>
      <c r="X663" s="23"/>
      <c r="Y663" s="23"/>
      <c r="Z663" s="23"/>
      <c r="AA663" s="23"/>
      <c r="AB663" s="23"/>
      <c r="AC663" s="23"/>
      <c r="AD663" s="23"/>
      <c r="AE663" s="23"/>
      <c r="AF663" s="23"/>
      <c r="AG663" s="23"/>
      <c r="AH663" s="23"/>
      <c r="AI663" s="23"/>
      <c r="AJ663" s="23"/>
      <c r="AK663" s="23"/>
      <c r="AL663" s="23"/>
      <c r="AM663" s="23"/>
      <c r="AN663" s="23"/>
      <c r="AO663" s="23"/>
      <c r="AP663" s="23"/>
      <c r="AQ663" s="23"/>
      <c r="AR663" s="23"/>
    </row>
    <row r="664" spans="1:44" s="24" customFormat="1" ht="13" hidden="1">
      <c r="A664" s="3"/>
      <c r="B664" s="3"/>
      <c r="C664" s="3"/>
      <c r="D664" s="57"/>
      <c r="E664" s="3"/>
      <c r="F664" s="3"/>
      <c r="G664" s="3"/>
      <c r="H664" s="3"/>
      <c r="I664" s="3"/>
      <c r="J664" s="3"/>
      <c r="K664" s="3"/>
      <c r="L664" s="3"/>
      <c r="M664" s="3"/>
      <c r="N664" s="3"/>
      <c r="O664" s="3"/>
      <c r="P664" s="3"/>
      <c r="Q664" s="92">
        <f t="shared" si="117"/>
        <v>0</v>
      </c>
      <c r="R664" s="25"/>
      <c r="S664" s="25"/>
      <c r="T664" s="25"/>
      <c r="U664" s="25"/>
      <c r="V664" s="25"/>
      <c r="W664" s="25"/>
      <c r="X664" s="23"/>
      <c r="Y664" s="23"/>
      <c r="Z664" s="23"/>
      <c r="AA664" s="23"/>
      <c r="AB664" s="23"/>
      <c r="AC664" s="23"/>
      <c r="AD664" s="23"/>
      <c r="AE664" s="23"/>
      <c r="AF664" s="23"/>
      <c r="AG664" s="23"/>
      <c r="AH664" s="23"/>
      <c r="AI664" s="23"/>
      <c r="AJ664" s="23"/>
      <c r="AK664" s="23"/>
      <c r="AL664" s="23"/>
      <c r="AM664" s="23"/>
      <c r="AN664" s="23"/>
      <c r="AO664" s="23"/>
      <c r="AP664" s="23"/>
      <c r="AQ664" s="23"/>
      <c r="AR664" s="23"/>
    </row>
    <row r="665" spans="1:44" s="24" customFormat="1" ht="13" hidden="1">
      <c r="A665" s="3"/>
      <c r="B665" s="3"/>
      <c r="C665" s="3"/>
      <c r="D665" s="57"/>
      <c r="E665" s="3"/>
      <c r="F665" s="3"/>
      <c r="G665" s="3"/>
      <c r="H665" s="3"/>
      <c r="I665" s="3"/>
      <c r="J665" s="3"/>
      <c r="K665" s="3"/>
      <c r="L665" s="3"/>
      <c r="M665" s="3"/>
      <c r="N665" s="3"/>
      <c r="O665" s="3"/>
      <c r="P665" s="3"/>
      <c r="Q665" s="92">
        <f t="shared" si="117"/>
        <v>0</v>
      </c>
      <c r="R665" s="25"/>
      <c r="S665" s="25"/>
      <c r="T665" s="25"/>
      <c r="U665" s="25"/>
      <c r="V665" s="25"/>
      <c r="W665" s="25"/>
      <c r="X665" s="23"/>
      <c r="Y665" s="23"/>
      <c r="Z665" s="23"/>
      <c r="AA665" s="23"/>
      <c r="AB665" s="23"/>
      <c r="AC665" s="23"/>
      <c r="AD665" s="23"/>
      <c r="AE665" s="23"/>
      <c r="AF665" s="23"/>
      <c r="AG665" s="23"/>
      <c r="AH665" s="23"/>
      <c r="AI665" s="23"/>
      <c r="AJ665" s="23"/>
      <c r="AK665" s="23"/>
      <c r="AL665" s="23"/>
      <c r="AM665" s="23"/>
      <c r="AN665" s="23"/>
      <c r="AO665" s="23"/>
      <c r="AP665" s="23"/>
      <c r="AQ665" s="23"/>
      <c r="AR665" s="23"/>
    </row>
    <row r="666" spans="1:44" s="24" customFormat="1" ht="13" hidden="1">
      <c r="A666" s="3"/>
      <c r="B666" s="3"/>
      <c r="C666" s="3"/>
      <c r="D666" s="57"/>
      <c r="E666" s="3"/>
      <c r="F666" s="3"/>
      <c r="G666" s="3"/>
      <c r="H666" s="3"/>
      <c r="I666" s="3"/>
      <c r="J666" s="3"/>
      <c r="K666" s="3"/>
      <c r="L666" s="3"/>
      <c r="M666" s="3"/>
      <c r="N666" s="3"/>
      <c r="O666" s="3"/>
      <c r="P666" s="3"/>
      <c r="Q666" s="92">
        <f t="shared" si="117"/>
        <v>0</v>
      </c>
      <c r="R666" s="25"/>
      <c r="S666" s="25"/>
      <c r="T666" s="25"/>
      <c r="U666" s="25"/>
      <c r="V666" s="25"/>
      <c r="W666" s="25"/>
      <c r="X666" s="23"/>
      <c r="Y666" s="23"/>
      <c r="Z666" s="23"/>
      <c r="AA666" s="23"/>
      <c r="AB666" s="23"/>
      <c r="AC666" s="23"/>
      <c r="AD666" s="23"/>
      <c r="AE666" s="23"/>
      <c r="AF666" s="23"/>
      <c r="AG666" s="23"/>
      <c r="AH666" s="23"/>
      <c r="AI666" s="23"/>
      <c r="AJ666" s="23"/>
      <c r="AK666" s="23"/>
      <c r="AL666" s="23"/>
      <c r="AM666" s="23"/>
      <c r="AN666" s="23"/>
      <c r="AO666" s="23"/>
      <c r="AP666" s="23"/>
      <c r="AQ666" s="23"/>
      <c r="AR666" s="23"/>
    </row>
    <row r="667" spans="1:44" s="24" customFormat="1" ht="13" hidden="1">
      <c r="A667" s="3"/>
      <c r="B667" s="3"/>
      <c r="C667" s="3"/>
      <c r="D667" s="57"/>
      <c r="E667" s="3"/>
      <c r="F667" s="3"/>
      <c r="G667" s="3"/>
      <c r="H667" s="3"/>
      <c r="I667" s="3"/>
      <c r="J667" s="3"/>
      <c r="K667" s="3"/>
      <c r="L667" s="3"/>
      <c r="M667" s="3"/>
      <c r="N667" s="3"/>
      <c r="O667" s="3"/>
      <c r="P667" s="3"/>
      <c r="Q667" s="92">
        <f t="shared" si="117"/>
        <v>0</v>
      </c>
      <c r="R667" s="25"/>
      <c r="S667" s="25"/>
      <c r="T667" s="25"/>
      <c r="U667" s="25"/>
      <c r="V667" s="25"/>
      <c r="W667" s="25"/>
      <c r="X667" s="23"/>
      <c r="Y667" s="23"/>
      <c r="Z667" s="23"/>
      <c r="AA667" s="23"/>
      <c r="AB667" s="23"/>
      <c r="AC667" s="23"/>
      <c r="AD667" s="23"/>
      <c r="AE667" s="23"/>
      <c r="AF667" s="23"/>
      <c r="AG667" s="23"/>
      <c r="AH667" s="23"/>
      <c r="AI667" s="23"/>
      <c r="AJ667" s="23"/>
      <c r="AK667" s="23"/>
      <c r="AL667" s="23"/>
      <c r="AM667" s="23"/>
      <c r="AN667" s="23"/>
      <c r="AO667" s="23"/>
      <c r="AP667" s="23"/>
      <c r="AQ667" s="23"/>
      <c r="AR667" s="23"/>
    </row>
    <row r="668" spans="1:44" s="24" customFormat="1" ht="13" hidden="1">
      <c r="A668" s="3"/>
      <c r="B668" s="3"/>
      <c r="C668" s="3"/>
      <c r="D668" s="57"/>
      <c r="E668" s="3"/>
      <c r="F668" s="3"/>
      <c r="G668" s="3"/>
      <c r="H668" s="3"/>
      <c r="I668" s="3"/>
      <c r="J668" s="3"/>
      <c r="K668" s="3"/>
      <c r="L668" s="3"/>
      <c r="M668" s="3"/>
      <c r="N668" s="3"/>
      <c r="O668" s="3"/>
      <c r="P668" s="3"/>
      <c r="Q668" s="92">
        <f t="shared" si="117"/>
        <v>0</v>
      </c>
      <c r="R668" s="25"/>
      <c r="S668" s="25"/>
      <c r="T668" s="25"/>
      <c r="U668" s="25"/>
      <c r="V668" s="25"/>
      <c r="W668" s="25"/>
      <c r="X668" s="23"/>
      <c r="Y668" s="23"/>
      <c r="Z668" s="23"/>
      <c r="AA668" s="23"/>
      <c r="AB668" s="23"/>
      <c r="AC668" s="23"/>
      <c r="AD668" s="23"/>
      <c r="AE668" s="23"/>
      <c r="AF668" s="23"/>
      <c r="AG668" s="23"/>
      <c r="AH668" s="23"/>
      <c r="AI668" s="23"/>
      <c r="AJ668" s="23"/>
      <c r="AK668" s="23"/>
      <c r="AL668" s="23"/>
      <c r="AM668" s="23"/>
      <c r="AN668" s="23"/>
      <c r="AO668" s="23"/>
      <c r="AP668" s="23"/>
      <c r="AQ668" s="23"/>
      <c r="AR668" s="23"/>
    </row>
    <row r="669" spans="1:44" s="24" customFormat="1" ht="13" hidden="1">
      <c r="A669" s="3"/>
      <c r="B669" s="3"/>
      <c r="C669" s="3"/>
      <c r="D669" s="57"/>
      <c r="E669" s="3"/>
      <c r="F669" s="3"/>
      <c r="G669" s="3"/>
      <c r="H669" s="3"/>
      <c r="I669" s="3"/>
      <c r="J669" s="3"/>
      <c r="K669" s="3"/>
      <c r="L669" s="3"/>
      <c r="M669" s="3"/>
      <c r="N669" s="3"/>
      <c r="O669" s="3"/>
      <c r="P669" s="3"/>
      <c r="Q669" s="92">
        <f t="shared" si="117"/>
        <v>0</v>
      </c>
      <c r="R669" s="25"/>
      <c r="S669" s="25"/>
      <c r="T669" s="25"/>
      <c r="U669" s="25"/>
      <c r="V669" s="25"/>
      <c r="W669" s="25"/>
      <c r="X669" s="23"/>
      <c r="Y669" s="23"/>
      <c r="Z669" s="23"/>
      <c r="AA669" s="23"/>
      <c r="AB669" s="23"/>
      <c r="AC669" s="23"/>
      <c r="AD669" s="23"/>
      <c r="AE669" s="23"/>
      <c r="AF669" s="23"/>
      <c r="AG669" s="23"/>
      <c r="AH669" s="23"/>
      <c r="AI669" s="23"/>
      <c r="AJ669" s="23"/>
      <c r="AK669" s="23"/>
      <c r="AL669" s="23"/>
      <c r="AM669" s="23"/>
      <c r="AN669" s="23"/>
      <c r="AO669" s="23"/>
      <c r="AP669" s="23"/>
      <c r="AQ669" s="23"/>
      <c r="AR669" s="23"/>
    </row>
    <row r="670" spans="1:44" s="24" customFormat="1" ht="13" hidden="1">
      <c r="A670" s="3"/>
      <c r="B670" s="3"/>
      <c r="C670" s="3"/>
      <c r="D670" s="57"/>
      <c r="E670" s="3"/>
      <c r="F670" s="3"/>
      <c r="G670" s="3"/>
      <c r="H670" s="3"/>
      <c r="I670" s="3"/>
      <c r="J670" s="3"/>
      <c r="K670" s="3"/>
      <c r="L670" s="3"/>
      <c r="M670" s="3"/>
      <c r="N670" s="3"/>
      <c r="O670" s="3"/>
      <c r="P670" s="3"/>
      <c r="Q670" s="92">
        <f t="shared" si="117"/>
        <v>0</v>
      </c>
      <c r="R670" s="25"/>
      <c r="S670" s="25"/>
      <c r="T670" s="25"/>
      <c r="U670" s="25"/>
      <c r="V670" s="25"/>
      <c r="W670" s="25"/>
      <c r="X670" s="23"/>
      <c r="Y670" s="23"/>
      <c r="Z670" s="23"/>
      <c r="AA670" s="23"/>
      <c r="AB670" s="23"/>
      <c r="AC670" s="23"/>
      <c r="AD670" s="23"/>
      <c r="AE670" s="23"/>
      <c r="AF670" s="23"/>
      <c r="AG670" s="23"/>
      <c r="AH670" s="23"/>
      <c r="AI670" s="23"/>
      <c r="AJ670" s="23"/>
      <c r="AK670" s="23"/>
      <c r="AL670" s="23"/>
      <c r="AM670" s="23"/>
      <c r="AN670" s="23"/>
      <c r="AO670" s="23"/>
      <c r="AP670" s="23"/>
      <c r="AQ670" s="23"/>
      <c r="AR670" s="23"/>
    </row>
    <row r="671" spans="1:44" s="24" customFormat="1" ht="13" hidden="1">
      <c r="A671" s="3"/>
      <c r="B671" s="3"/>
      <c r="C671" s="3"/>
      <c r="D671" s="57"/>
      <c r="E671" s="3"/>
      <c r="F671" s="3"/>
      <c r="G671" s="3"/>
      <c r="H671" s="3"/>
      <c r="I671" s="3"/>
      <c r="J671" s="3"/>
      <c r="K671" s="3"/>
      <c r="L671" s="3"/>
      <c r="M671" s="3"/>
      <c r="N671" s="3"/>
      <c r="O671" s="3"/>
      <c r="P671" s="3"/>
      <c r="Q671" s="92">
        <f t="shared" si="117"/>
        <v>0</v>
      </c>
      <c r="R671" s="25"/>
      <c r="S671" s="25"/>
      <c r="T671" s="25"/>
      <c r="U671" s="25"/>
      <c r="V671" s="25"/>
      <c r="W671" s="25"/>
      <c r="X671" s="23"/>
      <c r="Y671" s="23"/>
      <c r="Z671" s="23"/>
      <c r="AA671" s="23"/>
      <c r="AB671" s="23"/>
      <c r="AC671" s="23"/>
      <c r="AD671" s="23"/>
      <c r="AE671" s="23"/>
      <c r="AF671" s="23"/>
      <c r="AG671" s="23"/>
      <c r="AH671" s="23"/>
      <c r="AI671" s="23"/>
      <c r="AJ671" s="23"/>
      <c r="AK671" s="23"/>
      <c r="AL671" s="23"/>
      <c r="AM671" s="23"/>
      <c r="AN671" s="23"/>
      <c r="AO671" s="23"/>
      <c r="AP671" s="23"/>
      <c r="AQ671" s="23"/>
      <c r="AR671" s="23"/>
    </row>
    <row r="672" spans="1:44" s="24" customFormat="1" ht="13" hidden="1">
      <c r="A672" s="3"/>
      <c r="B672" s="3"/>
      <c r="C672" s="3"/>
      <c r="D672" s="57"/>
      <c r="E672" s="3"/>
      <c r="F672" s="3"/>
      <c r="G672" s="3"/>
      <c r="H672" s="3"/>
      <c r="I672" s="3"/>
      <c r="J672" s="3"/>
      <c r="K672" s="3"/>
      <c r="L672" s="3"/>
      <c r="M672" s="3"/>
      <c r="N672" s="3"/>
      <c r="O672" s="3"/>
      <c r="P672" s="3"/>
      <c r="Q672" s="92">
        <f t="shared" si="117"/>
        <v>0</v>
      </c>
      <c r="R672" s="25"/>
      <c r="S672" s="25"/>
      <c r="T672" s="25"/>
      <c r="U672" s="25"/>
      <c r="V672" s="25"/>
      <c r="W672" s="25"/>
      <c r="X672" s="23"/>
      <c r="Y672" s="23"/>
      <c r="Z672" s="23"/>
      <c r="AA672" s="23"/>
      <c r="AB672" s="23"/>
      <c r="AC672" s="23"/>
      <c r="AD672" s="23"/>
      <c r="AE672" s="23"/>
      <c r="AF672" s="23"/>
      <c r="AG672" s="23"/>
      <c r="AH672" s="23"/>
      <c r="AI672" s="23"/>
      <c r="AJ672" s="23"/>
      <c r="AK672" s="23"/>
      <c r="AL672" s="23"/>
      <c r="AM672" s="23"/>
      <c r="AN672" s="23"/>
      <c r="AO672" s="23"/>
      <c r="AP672" s="23"/>
      <c r="AQ672" s="23"/>
      <c r="AR672" s="23"/>
    </row>
    <row r="673" spans="1:44" s="24" customFormat="1" ht="13" hidden="1">
      <c r="A673" s="3"/>
      <c r="B673" s="3"/>
      <c r="C673" s="3"/>
      <c r="D673" s="57"/>
      <c r="E673" s="3"/>
      <c r="F673" s="3"/>
      <c r="G673" s="3"/>
      <c r="H673" s="3"/>
      <c r="I673" s="3"/>
      <c r="J673" s="3"/>
      <c r="K673" s="3"/>
      <c r="L673" s="3"/>
      <c r="M673" s="3"/>
      <c r="N673" s="3"/>
      <c r="O673" s="3"/>
      <c r="P673" s="3"/>
      <c r="Q673" s="92">
        <f t="shared" si="117"/>
        <v>0</v>
      </c>
      <c r="R673" s="25"/>
      <c r="S673" s="25"/>
      <c r="T673" s="25"/>
      <c r="U673" s="25"/>
      <c r="V673" s="25"/>
      <c r="W673" s="25"/>
      <c r="X673" s="23"/>
      <c r="Y673" s="23"/>
      <c r="Z673" s="23"/>
      <c r="AA673" s="23"/>
      <c r="AB673" s="23"/>
      <c r="AC673" s="23"/>
      <c r="AD673" s="23"/>
      <c r="AE673" s="23"/>
      <c r="AF673" s="23"/>
      <c r="AG673" s="23"/>
      <c r="AH673" s="23"/>
      <c r="AI673" s="23"/>
      <c r="AJ673" s="23"/>
      <c r="AK673" s="23"/>
      <c r="AL673" s="23"/>
      <c r="AM673" s="23"/>
      <c r="AN673" s="23"/>
      <c r="AO673" s="23"/>
      <c r="AP673" s="23"/>
      <c r="AQ673" s="23"/>
      <c r="AR673" s="23"/>
    </row>
    <row r="674" spans="1:44" s="24" customFormat="1" ht="13" hidden="1">
      <c r="A674" s="3"/>
      <c r="B674" s="3"/>
      <c r="C674" s="3"/>
      <c r="D674" s="57"/>
      <c r="E674" s="3"/>
      <c r="F674" s="3"/>
      <c r="G674" s="3"/>
      <c r="H674" s="3"/>
      <c r="I674" s="3"/>
      <c r="J674" s="3"/>
      <c r="K674" s="3"/>
      <c r="L674" s="3"/>
      <c r="M674" s="3"/>
      <c r="N674" s="3"/>
      <c r="O674" s="3"/>
      <c r="P674" s="3"/>
      <c r="Q674" s="92">
        <f t="shared" si="117"/>
        <v>0</v>
      </c>
      <c r="R674" s="25"/>
      <c r="S674" s="25"/>
      <c r="T674" s="25"/>
      <c r="U674" s="25"/>
      <c r="V674" s="25"/>
      <c r="W674" s="25"/>
      <c r="X674" s="23"/>
      <c r="Y674" s="23"/>
      <c r="Z674" s="23"/>
      <c r="AA674" s="23"/>
      <c r="AB674" s="23"/>
      <c r="AC674" s="23"/>
      <c r="AD674" s="23"/>
      <c r="AE674" s="23"/>
      <c r="AF674" s="23"/>
      <c r="AG674" s="23"/>
      <c r="AH674" s="23"/>
      <c r="AI674" s="23"/>
      <c r="AJ674" s="23"/>
      <c r="AK674" s="23"/>
      <c r="AL674" s="23"/>
      <c r="AM674" s="23"/>
      <c r="AN674" s="23"/>
      <c r="AO674" s="23"/>
      <c r="AP674" s="23"/>
      <c r="AQ674" s="23"/>
      <c r="AR674" s="23"/>
    </row>
    <row r="675" spans="1:44" s="24" customFormat="1" ht="13" hidden="1">
      <c r="A675" s="3"/>
      <c r="B675" s="3"/>
      <c r="C675" s="3"/>
      <c r="D675" s="57"/>
      <c r="E675" s="3"/>
      <c r="F675" s="3"/>
      <c r="G675" s="3"/>
      <c r="H675" s="3"/>
      <c r="I675" s="3"/>
      <c r="J675" s="3"/>
      <c r="K675" s="3"/>
      <c r="L675" s="3"/>
      <c r="M675" s="3"/>
      <c r="N675" s="3"/>
      <c r="O675" s="3"/>
      <c r="P675" s="3"/>
      <c r="Q675" s="92">
        <f t="shared" si="117"/>
        <v>0</v>
      </c>
      <c r="R675" s="25"/>
      <c r="S675" s="25"/>
      <c r="T675" s="25"/>
      <c r="U675" s="25"/>
      <c r="V675" s="25"/>
      <c r="W675" s="25"/>
      <c r="X675" s="23"/>
      <c r="Y675" s="23"/>
      <c r="Z675" s="23"/>
      <c r="AA675" s="23"/>
      <c r="AB675" s="23"/>
      <c r="AC675" s="23"/>
      <c r="AD675" s="23"/>
      <c r="AE675" s="23"/>
      <c r="AF675" s="23"/>
      <c r="AG675" s="23"/>
      <c r="AH675" s="23"/>
      <c r="AI675" s="23"/>
      <c r="AJ675" s="23"/>
      <c r="AK675" s="23"/>
      <c r="AL675" s="23"/>
      <c r="AM675" s="23"/>
      <c r="AN675" s="23"/>
      <c r="AO675" s="23"/>
      <c r="AP675" s="23"/>
      <c r="AQ675" s="23"/>
      <c r="AR675" s="23"/>
    </row>
    <row r="676" spans="1:44" s="24" customFormat="1" ht="13" hidden="1">
      <c r="A676" s="3"/>
      <c r="B676" s="3"/>
      <c r="C676" s="3"/>
      <c r="D676" s="57"/>
      <c r="E676" s="3"/>
      <c r="F676" s="3"/>
      <c r="G676" s="3"/>
      <c r="H676" s="3"/>
      <c r="I676" s="3"/>
      <c r="J676" s="3"/>
      <c r="K676" s="3"/>
      <c r="L676" s="3"/>
      <c r="M676" s="3"/>
      <c r="N676" s="3"/>
      <c r="O676" s="3"/>
      <c r="P676" s="3"/>
      <c r="Q676" s="92">
        <f t="shared" si="117"/>
        <v>0</v>
      </c>
      <c r="R676" s="25"/>
      <c r="S676" s="25"/>
      <c r="T676" s="25"/>
      <c r="U676" s="25"/>
      <c r="V676" s="25"/>
      <c r="W676" s="25"/>
      <c r="X676" s="23"/>
      <c r="Y676" s="23"/>
      <c r="Z676" s="23"/>
      <c r="AA676" s="23"/>
      <c r="AB676" s="23"/>
      <c r="AC676" s="23"/>
      <c r="AD676" s="23"/>
      <c r="AE676" s="23"/>
      <c r="AF676" s="23"/>
      <c r="AG676" s="23"/>
      <c r="AH676" s="23"/>
      <c r="AI676" s="23"/>
      <c r="AJ676" s="23"/>
      <c r="AK676" s="23"/>
      <c r="AL676" s="23"/>
      <c r="AM676" s="23"/>
      <c r="AN676" s="23"/>
      <c r="AO676" s="23"/>
      <c r="AP676" s="23"/>
      <c r="AQ676" s="23"/>
      <c r="AR676" s="23"/>
    </row>
    <row r="677" spans="1:44" s="24" customFormat="1" ht="13" hidden="1">
      <c r="A677" s="3"/>
      <c r="B677" s="3"/>
      <c r="C677" s="3"/>
      <c r="D677" s="57"/>
      <c r="E677" s="3"/>
      <c r="F677" s="3"/>
      <c r="G677" s="3"/>
      <c r="H677" s="3"/>
      <c r="I677" s="3"/>
      <c r="J677" s="3"/>
      <c r="K677" s="3"/>
      <c r="L677" s="3"/>
      <c r="M677" s="3"/>
      <c r="N677" s="3"/>
      <c r="O677" s="3"/>
      <c r="P677" s="3"/>
      <c r="Q677" s="92">
        <f t="shared" si="117"/>
        <v>0</v>
      </c>
      <c r="R677" s="25"/>
      <c r="S677" s="25"/>
      <c r="T677" s="25"/>
      <c r="U677" s="25"/>
      <c r="V677" s="25"/>
      <c r="W677" s="25"/>
      <c r="X677" s="23"/>
      <c r="Y677" s="23"/>
      <c r="Z677" s="23"/>
      <c r="AA677" s="23"/>
      <c r="AB677" s="23"/>
      <c r="AC677" s="23"/>
      <c r="AD677" s="23"/>
      <c r="AE677" s="23"/>
      <c r="AF677" s="23"/>
      <c r="AG677" s="23"/>
      <c r="AH677" s="23"/>
      <c r="AI677" s="23"/>
      <c r="AJ677" s="23"/>
      <c r="AK677" s="23"/>
      <c r="AL677" s="23"/>
      <c r="AM677" s="23"/>
      <c r="AN677" s="23"/>
      <c r="AO677" s="23"/>
      <c r="AP677" s="23"/>
      <c r="AQ677" s="23"/>
      <c r="AR677" s="23"/>
    </row>
    <row r="678" spans="1:44" s="24" customFormat="1" ht="13" hidden="1">
      <c r="A678" s="3"/>
      <c r="B678" s="3"/>
      <c r="C678" s="3"/>
      <c r="D678" s="57"/>
      <c r="E678" s="3"/>
      <c r="F678" s="3"/>
      <c r="G678" s="3"/>
      <c r="H678" s="3"/>
      <c r="I678" s="3"/>
      <c r="J678" s="3"/>
      <c r="K678" s="3"/>
      <c r="L678" s="3"/>
      <c r="M678" s="3"/>
      <c r="N678" s="3"/>
      <c r="O678" s="3"/>
      <c r="P678" s="3"/>
      <c r="Q678" s="92">
        <f t="shared" si="117"/>
        <v>0</v>
      </c>
      <c r="R678" s="25"/>
      <c r="S678" s="25"/>
      <c r="T678" s="25"/>
      <c r="U678" s="25"/>
      <c r="V678" s="25"/>
      <c r="W678" s="25"/>
      <c r="X678" s="23"/>
      <c r="Y678" s="23"/>
      <c r="Z678" s="23"/>
      <c r="AA678" s="23"/>
      <c r="AB678" s="23"/>
      <c r="AC678" s="23"/>
      <c r="AD678" s="23"/>
      <c r="AE678" s="23"/>
      <c r="AF678" s="23"/>
      <c r="AG678" s="23"/>
      <c r="AH678" s="23"/>
      <c r="AI678" s="23"/>
      <c r="AJ678" s="23"/>
      <c r="AK678" s="23"/>
      <c r="AL678" s="23"/>
      <c r="AM678" s="23"/>
      <c r="AN678" s="23"/>
      <c r="AO678" s="23"/>
      <c r="AP678" s="23"/>
      <c r="AQ678" s="23"/>
      <c r="AR678" s="23"/>
    </row>
    <row r="679" spans="1:44" s="24" customFormat="1" ht="13" hidden="1">
      <c r="A679" s="3"/>
      <c r="B679" s="3"/>
      <c r="C679" s="3"/>
      <c r="D679" s="57"/>
      <c r="E679" s="3"/>
      <c r="F679" s="3"/>
      <c r="G679" s="3"/>
      <c r="H679" s="3"/>
      <c r="I679" s="3"/>
      <c r="J679" s="3"/>
      <c r="K679" s="3"/>
      <c r="L679" s="3"/>
      <c r="M679" s="3"/>
      <c r="N679" s="3"/>
      <c r="O679" s="3"/>
      <c r="P679" s="3"/>
      <c r="Q679" s="92">
        <f t="shared" si="117"/>
        <v>0</v>
      </c>
      <c r="R679" s="25"/>
      <c r="S679" s="25"/>
      <c r="T679" s="25"/>
      <c r="U679" s="25"/>
      <c r="V679" s="25"/>
      <c r="W679" s="25"/>
      <c r="X679" s="23"/>
      <c r="Y679" s="23"/>
      <c r="Z679" s="23"/>
      <c r="AA679" s="23"/>
      <c r="AB679" s="23"/>
      <c r="AC679" s="23"/>
      <c r="AD679" s="23"/>
      <c r="AE679" s="23"/>
      <c r="AF679" s="23"/>
      <c r="AG679" s="23"/>
      <c r="AH679" s="23"/>
      <c r="AI679" s="23"/>
      <c r="AJ679" s="23"/>
      <c r="AK679" s="23"/>
      <c r="AL679" s="23"/>
      <c r="AM679" s="23"/>
      <c r="AN679" s="23"/>
      <c r="AO679" s="23"/>
      <c r="AP679" s="23"/>
      <c r="AQ679" s="23"/>
      <c r="AR679" s="23"/>
    </row>
    <row r="680" spans="1:44" s="24" customFormat="1" ht="13" hidden="1">
      <c r="A680" s="3"/>
      <c r="B680" s="3"/>
      <c r="C680" s="3"/>
      <c r="D680" s="57"/>
      <c r="E680" s="3"/>
      <c r="F680" s="3"/>
      <c r="G680" s="3"/>
      <c r="H680" s="3"/>
      <c r="I680" s="3"/>
      <c r="J680" s="3"/>
      <c r="K680" s="3"/>
      <c r="L680" s="3"/>
      <c r="M680" s="3"/>
      <c r="N680" s="3"/>
      <c r="O680" s="3"/>
      <c r="P680" s="3"/>
      <c r="Q680" s="92">
        <f t="shared" si="117"/>
        <v>0</v>
      </c>
      <c r="R680" s="25"/>
      <c r="S680" s="25"/>
      <c r="T680" s="25"/>
      <c r="U680" s="25"/>
      <c r="V680" s="25"/>
      <c r="W680" s="25"/>
      <c r="X680" s="23"/>
      <c r="Y680" s="23"/>
      <c r="Z680" s="23"/>
      <c r="AA680" s="23"/>
      <c r="AB680" s="23"/>
      <c r="AC680" s="23"/>
      <c r="AD680" s="23"/>
      <c r="AE680" s="23"/>
      <c r="AF680" s="23"/>
      <c r="AG680" s="23"/>
      <c r="AH680" s="23"/>
      <c r="AI680" s="23"/>
      <c r="AJ680" s="23"/>
      <c r="AK680" s="23"/>
      <c r="AL680" s="23"/>
      <c r="AM680" s="23"/>
      <c r="AN680" s="23"/>
      <c r="AO680" s="23"/>
      <c r="AP680" s="23"/>
      <c r="AQ680" s="23"/>
      <c r="AR680" s="23"/>
    </row>
    <row r="681" spans="1:44" s="24" customFormat="1" ht="13" hidden="1">
      <c r="A681" s="3"/>
      <c r="B681" s="3"/>
      <c r="C681" s="3"/>
      <c r="D681" s="57"/>
      <c r="E681" s="3"/>
      <c r="F681" s="3"/>
      <c r="G681" s="3"/>
      <c r="H681" s="3"/>
      <c r="I681" s="3"/>
      <c r="J681" s="3"/>
      <c r="K681" s="3"/>
      <c r="L681" s="3"/>
      <c r="M681" s="3"/>
      <c r="N681" s="3"/>
      <c r="O681" s="3"/>
      <c r="P681" s="3"/>
      <c r="Q681" s="92">
        <f t="shared" si="117"/>
        <v>0</v>
      </c>
      <c r="R681" s="25"/>
      <c r="S681" s="25"/>
      <c r="T681" s="25"/>
      <c r="U681" s="25"/>
      <c r="V681" s="25"/>
      <c r="W681" s="25"/>
      <c r="X681" s="23"/>
      <c r="Y681" s="23"/>
      <c r="Z681" s="23"/>
      <c r="AA681" s="23"/>
      <c r="AB681" s="23"/>
      <c r="AC681" s="23"/>
      <c r="AD681" s="23"/>
      <c r="AE681" s="23"/>
      <c r="AF681" s="23"/>
      <c r="AG681" s="23"/>
      <c r="AH681" s="23"/>
      <c r="AI681" s="23"/>
      <c r="AJ681" s="23"/>
      <c r="AK681" s="23"/>
      <c r="AL681" s="23"/>
      <c r="AM681" s="23"/>
      <c r="AN681" s="23"/>
      <c r="AO681" s="23"/>
      <c r="AP681" s="23"/>
      <c r="AQ681" s="23"/>
      <c r="AR681" s="23"/>
    </row>
    <row r="682" spans="1:44" s="24" customFormat="1" ht="13" hidden="1">
      <c r="A682" s="3"/>
      <c r="B682" s="3"/>
      <c r="C682" s="3"/>
      <c r="D682" s="57"/>
      <c r="E682" s="3"/>
      <c r="F682" s="3"/>
      <c r="G682" s="3"/>
      <c r="H682" s="3"/>
      <c r="I682" s="3"/>
      <c r="J682" s="3"/>
      <c r="K682" s="3"/>
      <c r="L682" s="3"/>
      <c r="M682" s="3"/>
      <c r="N682" s="3"/>
      <c r="O682" s="3"/>
      <c r="P682" s="3"/>
      <c r="Q682" s="92">
        <f t="shared" si="117"/>
        <v>0</v>
      </c>
      <c r="R682" s="25"/>
      <c r="S682" s="25"/>
      <c r="T682" s="25"/>
      <c r="U682" s="25"/>
      <c r="V682" s="25"/>
      <c r="W682" s="25"/>
      <c r="X682" s="23"/>
      <c r="Y682" s="23"/>
      <c r="Z682" s="23"/>
      <c r="AA682" s="23"/>
      <c r="AB682" s="23"/>
      <c r="AC682" s="23"/>
      <c r="AD682" s="23"/>
      <c r="AE682" s="23"/>
      <c r="AF682" s="23"/>
      <c r="AG682" s="23"/>
      <c r="AH682" s="23"/>
      <c r="AI682" s="23"/>
      <c r="AJ682" s="23"/>
      <c r="AK682" s="23"/>
      <c r="AL682" s="23"/>
      <c r="AM682" s="23"/>
      <c r="AN682" s="23"/>
      <c r="AO682" s="23"/>
      <c r="AP682" s="23"/>
      <c r="AQ682" s="23"/>
      <c r="AR682" s="23"/>
    </row>
    <row r="683" spans="1:44" s="24" customFormat="1" ht="13" hidden="1">
      <c r="A683" s="3"/>
      <c r="B683" s="3"/>
      <c r="C683" s="3"/>
      <c r="D683" s="57"/>
      <c r="E683" s="3"/>
      <c r="F683" s="3"/>
      <c r="G683" s="3"/>
      <c r="H683" s="3"/>
      <c r="I683" s="3"/>
      <c r="J683" s="3"/>
      <c r="K683" s="3"/>
      <c r="L683" s="3"/>
      <c r="M683" s="3"/>
      <c r="N683" s="3"/>
      <c r="O683" s="3"/>
      <c r="P683" s="3"/>
      <c r="Q683" s="92">
        <f t="shared" si="117"/>
        <v>0</v>
      </c>
      <c r="R683" s="25"/>
      <c r="S683" s="25"/>
      <c r="T683" s="25"/>
      <c r="U683" s="25"/>
      <c r="V683" s="25"/>
      <c r="W683" s="25"/>
      <c r="X683" s="23"/>
      <c r="Y683" s="23"/>
      <c r="Z683" s="23"/>
      <c r="AA683" s="23"/>
      <c r="AB683" s="23"/>
      <c r="AC683" s="23"/>
      <c r="AD683" s="23"/>
      <c r="AE683" s="23"/>
      <c r="AF683" s="23"/>
      <c r="AG683" s="23"/>
      <c r="AH683" s="23"/>
      <c r="AI683" s="23"/>
      <c r="AJ683" s="23"/>
      <c r="AK683" s="23"/>
      <c r="AL683" s="23"/>
      <c r="AM683" s="23"/>
      <c r="AN683" s="23"/>
      <c r="AO683" s="23"/>
      <c r="AP683" s="23"/>
      <c r="AQ683" s="23"/>
      <c r="AR683" s="23"/>
    </row>
    <row r="684" spans="1:44" s="24" customFormat="1" ht="13" hidden="1">
      <c r="A684" s="3"/>
      <c r="B684" s="3"/>
      <c r="C684" s="3"/>
      <c r="D684" s="57"/>
      <c r="E684" s="3"/>
      <c r="F684" s="3"/>
      <c r="G684" s="3"/>
      <c r="H684" s="3"/>
      <c r="I684" s="3"/>
      <c r="J684" s="3"/>
      <c r="K684" s="3"/>
      <c r="L684" s="3"/>
      <c r="M684" s="3"/>
      <c r="N684" s="3"/>
      <c r="O684" s="3"/>
      <c r="P684" s="3"/>
      <c r="Q684" s="92">
        <f t="shared" ref="Q684:Q747" si="118">+P684</f>
        <v>0</v>
      </c>
      <c r="R684" s="25"/>
      <c r="S684" s="25"/>
      <c r="T684" s="25"/>
      <c r="U684" s="25"/>
      <c r="V684" s="25"/>
      <c r="W684" s="25"/>
      <c r="X684" s="23"/>
      <c r="Y684" s="23"/>
      <c r="Z684" s="23"/>
      <c r="AA684" s="23"/>
      <c r="AB684" s="23"/>
      <c r="AC684" s="23"/>
      <c r="AD684" s="23"/>
      <c r="AE684" s="23"/>
      <c r="AF684" s="23"/>
      <c r="AG684" s="23"/>
      <c r="AH684" s="23"/>
      <c r="AI684" s="23"/>
      <c r="AJ684" s="23"/>
      <c r="AK684" s="23"/>
      <c r="AL684" s="23"/>
      <c r="AM684" s="23"/>
      <c r="AN684" s="23"/>
      <c r="AO684" s="23"/>
      <c r="AP684" s="23"/>
      <c r="AQ684" s="23"/>
      <c r="AR684" s="23"/>
    </row>
    <row r="685" spans="1:44" s="24" customFormat="1" ht="13" hidden="1">
      <c r="A685" s="3"/>
      <c r="B685" s="3"/>
      <c r="C685" s="3"/>
      <c r="D685" s="57"/>
      <c r="E685" s="3"/>
      <c r="F685" s="3"/>
      <c r="G685" s="3"/>
      <c r="H685" s="3"/>
      <c r="I685" s="3"/>
      <c r="J685" s="3"/>
      <c r="K685" s="3"/>
      <c r="L685" s="3"/>
      <c r="M685" s="3"/>
      <c r="N685" s="3"/>
      <c r="O685" s="3"/>
      <c r="P685" s="3"/>
      <c r="Q685" s="92">
        <f t="shared" si="118"/>
        <v>0</v>
      </c>
      <c r="R685" s="25"/>
      <c r="S685" s="25"/>
      <c r="T685" s="25"/>
      <c r="U685" s="25"/>
      <c r="V685" s="25"/>
      <c r="W685" s="25"/>
      <c r="X685" s="23"/>
      <c r="Y685" s="23"/>
      <c r="Z685" s="23"/>
      <c r="AA685" s="23"/>
      <c r="AB685" s="23"/>
      <c r="AC685" s="23"/>
      <c r="AD685" s="23"/>
      <c r="AE685" s="23"/>
      <c r="AF685" s="23"/>
      <c r="AG685" s="23"/>
      <c r="AH685" s="23"/>
      <c r="AI685" s="23"/>
      <c r="AJ685" s="23"/>
      <c r="AK685" s="23"/>
      <c r="AL685" s="23"/>
      <c r="AM685" s="23"/>
      <c r="AN685" s="23"/>
      <c r="AO685" s="23"/>
      <c r="AP685" s="23"/>
      <c r="AQ685" s="23"/>
      <c r="AR685" s="23"/>
    </row>
    <row r="686" spans="1:44" s="24" customFormat="1" ht="13" hidden="1">
      <c r="A686" s="3"/>
      <c r="B686" s="3"/>
      <c r="C686" s="3"/>
      <c r="D686" s="57"/>
      <c r="E686" s="3"/>
      <c r="F686" s="3"/>
      <c r="G686" s="3"/>
      <c r="H686" s="3"/>
      <c r="I686" s="3"/>
      <c r="J686" s="3"/>
      <c r="K686" s="3"/>
      <c r="L686" s="3"/>
      <c r="M686" s="3"/>
      <c r="N686" s="3"/>
      <c r="O686" s="3"/>
      <c r="P686" s="3"/>
      <c r="Q686" s="92">
        <f t="shared" si="118"/>
        <v>0</v>
      </c>
      <c r="R686" s="25"/>
      <c r="S686" s="25"/>
      <c r="T686" s="25"/>
      <c r="U686" s="25"/>
      <c r="V686" s="25"/>
      <c r="W686" s="25"/>
      <c r="X686" s="23"/>
      <c r="Y686" s="23"/>
      <c r="Z686" s="23"/>
      <c r="AA686" s="23"/>
      <c r="AB686" s="23"/>
      <c r="AC686" s="23"/>
      <c r="AD686" s="23"/>
      <c r="AE686" s="23"/>
      <c r="AF686" s="23"/>
      <c r="AG686" s="23"/>
      <c r="AH686" s="23"/>
      <c r="AI686" s="23"/>
      <c r="AJ686" s="23"/>
      <c r="AK686" s="23"/>
      <c r="AL686" s="23"/>
      <c r="AM686" s="23"/>
      <c r="AN686" s="23"/>
      <c r="AO686" s="23"/>
      <c r="AP686" s="23"/>
      <c r="AQ686" s="23"/>
      <c r="AR686" s="23"/>
    </row>
    <row r="687" spans="1:44" s="24" customFormat="1" ht="13" hidden="1">
      <c r="A687" s="3"/>
      <c r="B687" s="3"/>
      <c r="C687" s="3"/>
      <c r="D687" s="57"/>
      <c r="E687" s="3"/>
      <c r="F687" s="3"/>
      <c r="G687" s="3"/>
      <c r="H687" s="3"/>
      <c r="I687" s="3"/>
      <c r="J687" s="3"/>
      <c r="K687" s="3"/>
      <c r="L687" s="3"/>
      <c r="M687" s="3"/>
      <c r="N687" s="3"/>
      <c r="O687" s="3"/>
      <c r="P687" s="3"/>
      <c r="Q687" s="92">
        <f t="shared" si="118"/>
        <v>0</v>
      </c>
      <c r="R687" s="25"/>
      <c r="S687" s="25"/>
      <c r="T687" s="25"/>
      <c r="U687" s="25"/>
      <c r="V687" s="25"/>
      <c r="W687" s="25"/>
      <c r="X687" s="23"/>
      <c r="Y687" s="23"/>
      <c r="Z687" s="23"/>
      <c r="AA687" s="23"/>
      <c r="AB687" s="23"/>
      <c r="AC687" s="23"/>
      <c r="AD687" s="23"/>
      <c r="AE687" s="23"/>
      <c r="AF687" s="23"/>
      <c r="AG687" s="23"/>
      <c r="AH687" s="23"/>
      <c r="AI687" s="23"/>
      <c r="AJ687" s="23"/>
      <c r="AK687" s="23"/>
      <c r="AL687" s="23"/>
      <c r="AM687" s="23"/>
      <c r="AN687" s="23"/>
      <c r="AO687" s="23"/>
      <c r="AP687" s="23"/>
      <c r="AQ687" s="23"/>
      <c r="AR687" s="23"/>
    </row>
    <row r="688" spans="1:44" s="24" customFormat="1" ht="13" hidden="1">
      <c r="A688" s="3"/>
      <c r="B688" s="3"/>
      <c r="C688" s="3"/>
      <c r="D688" s="57"/>
      <c r="E688" s="3"/>
      <c r="F688" s="3"/>
      <c r="G688" s="3"/>
      <c r="H688" s="3"/>
      <c r="I688" s="3"/>
      <c r="J688" s="3"/>
      <c r="K688" s="3"/>
      <c r="L688" s="3"/>
      <c r="M688" s="3"/>
      <c r="N688" s="3"/>
      <c r="O688" s="3"/>
      <c r="P688" s="3"/>
      <c r="Q688" s="92">
        <f t="shared" si="118"/>
        <v>0</v>
      </c>
      <c r="R688" s="25"/>
      <c r="S688" s="25"/>
      <c r="T688" s="25"/>
      <c r="U688" s="25"/>
      <c r="V688" s="25"/>
      <c r="W688" s="25"/>
      <c r="X688" s="23"/>
      <c r="Y688" s="23"/>
      <c r="Z688" s="23"/>
      <c r="AA688" s="23"/>
      <c r="AB688" s="23"/>
      <c r="AC688" s="23"/>
      <c r="AD688" s="23"/>
      <c r="AE688" s="23"/>
      <c r="AF688" s="23"/>
      <c r="AG688" s="23"/>
      <c r="AH688" s="23"/>
      <c r="AI688" s="23"/>
      <c r="AJ688" s="23"/>
      <c r="AK688" s="23"/>
      <c r="AL688" s="23"/>
      <c r="AM688" s="23"/>
      <c r="AN688" s="23"/>
      <c r="AO688" s="23"/>
      <c r="AP688" s="23"/>
      <c r="AQ688" s="23"/>
      <c r="AR688" s="23"/>
    </row>
    <row r="689" spans="1:44" s="24" customFormat="1" ht="13" hidden="1">
      <c r="A689" s="3"/>
      <c r="B689" s="3"/>
      <c r="C689" s="3"/>
      <c r="D689" s="57"/>
      <c r="E689" s="3"/>
      <c r="F689" s="3"/>
      <c r="G689" s="3"/>
      <c r="H689" s="3"/>
      <c r="I689" s="3"/>
      <c r="J689" s="3"/>
      <c r="K689" s="3"/>
      <c r="L689" s="3"/>
      <c r="M689" s="3"/>
      <c r="N689" s="3"/>
      <c r="O689" s="3"/>
      <c r="P689" s="3"/>
      <c r="Q689" s="92">
        <f t="shared" si="118"/>
        <v>0</v>
      </c>
      <c r="R689" s="25"/>
      <c r="S689" s="25"/>
      <c r="T689" s="25"/>
      <c r="U689" s="25"/>
      <c r="V689" s="25"/>
      <c r="W689" s="25"/>
      <c r="X689" s="23"/>
      <c r="Y689" s="23"/>
      <c r="Z689" s="23"/>
      <c r="AA689" s="23"/>
      <c r="AB689" s="23"/>
      <c r="AC689" s="23"/>
      <c r="AD689" s="23"/>
      <c r="AE689" s="23"/>
      <c r="AF689" s="23"/>
      <c r="AG689" s="23"/>
      <c r="AH689" s="23"/>
      <c r="AI689" s="23"/>
      <c r="AJ689" s="23"/>
      <c r="AK689" s="23"/>
      <c r="AL689" s="23"/>
      <c r="AM689" s="23"/>
      <c r="AN689" s="23"/>
      <c r="AO689" s="23"/>
      <c r="AP689" s="23"/>
      <c r="AQ689" s="23"/>
      <c r="AR689" s="23"/>
    </row>
    <row r="690" spans="1:44" s="24" customFormat="1" ht="13" hidden="1">
      <c r="A690" s="3"/>
      <c r="B690" s="3"/>
      <c r="C690" s="3"/>
      <c r="D690" s="57"/>
      <c r="E690" s="3"/>
      <c r="F690" s="3"/>
      <c r="G690" s="3"/>
      <c r="H690" s="3"/>
      <c r="I690" s="3"/>
      <c r="J690" s="3"/>
      <c r="K690" s="3"/>
      <c r="L690" s="3"/>
      <c r="M690" s="3"/>
      <c r="N690" s="3"/>
      <c r="O690" s="3"/>
      <c r="P690" s="3"/>
      <c r="Q690" s="92">
        <f t="shared" si="118"/>
        <v>0</v>
      </c>
      <c r="R690" s="25"/>
      <c r="S690" s="25"/>
      <c r="T690" s="25"/>
      <c r="U690" s="25"/>
      <c r="V690" s="25"/>
      <c r="W690" s="25"/>
      <c r="X690" s="23"/>
      <c r="Y690" s="23"/>
      <c r="Z690" s="23"/>
      <c r="AA690" s="23"/>
      <c r="AB690" s="23"/>
      <c r="AC690" s="23"/>
      <c r="AD690" s="23"/>
      <c r="AE690" s="23"/>
      <c r="AF690" s="23"/>
      <c r="AG690" s="23"/>
      <c r="AH690" s="23"/>
      <c r="AI690" s="23"/>
      <c r="AJ690" s="23"/>
      <c r="AK690" s="23"/>
      <c r="AL690" s="23"/>
      <c r="AM690" s="23"/>
      <c r="AN690" s="23"/>
      <c r="AO690" s="23"/>
      <c r="AP690" s="23"/>
      <c r="AQ690" s="23"/>
      <c r="AR690" s="23"/>
    </row>
    <row r="691" spans="1:44" s="24" customFormat="1" ht="13" hidden="1">
      <c r="A691" s="3"/>
      <c r="B691" s="3"/>
      <c r="C691" s="3"/>
      <c r="D691" s="57"/>
      <c r="E691" s="3"/>
      <c r="F691" s="3"/>
      <c r="G691" s="3"/>
      <c r="H691" s="3"/>
      <c r="I691" s="3"/>
      <c r="J691" s="3"/>
      <c r="K691" s="3"/>
      <c r="L691" s="3"/>
      <c r="M691" s="3"/>
      <c r="N691" s="3"/>
      <c r="O691" s="3"/>
      <c r="P691" s="3"/>
      <c r="Q691" s="92">
        <f t="shared" si="118"/>
        <v>0</v>
      </c>
      <c r="R691" s="25"/>
      <c r="S691" s="25"/>
      <c r="T691" s="25"/>
      <c r="U691" s="25"/>
      <c r="V691" s="25"/>
      <c r="W691" s="25"/>
      <c r="X691" s="23"/>
      <c r="Y691" s="23"/>
      <c r="Z691" s="23"/>
      <c r="AA691" s="23"/>
      <c r="AB691" s="23"/>
      <c r="AC691" s="23"/>
      <c r="AD691" s="23"/>
      <c r="AE691" s="23"/>
      <c r="AF691" s="23"/>
      <c r="AG691" s="23"/>
      <c r="AH691" s="23"/>
      <c r="AI691" s="23"/>
      <c r="AJ691" s="23"/>
      <c r="AK691" s="23"/>
      <c r="AL691" s="23"/>
      <c r="AM691" s="23"/>
      <c r="AN691" s="23"/>
      <c r="AO691" s="23"/>
      <c r="AP691" s="23"/>
      <c r="AQ691" s="23"/>
      <c r="AR691" s="23"/>
    </row>
    <row r="692" spans="1:44" s="24" customFormat="1" ht="13" hidden="1">
      <c r="A692" s="3"/>
      <c r="B692" s="3"/>
      <c r="C692" s="3"/>
      <c r="D692" s="57"/>
      <c r="E692" s="3"/>
      <c r="F692" s="3"/>
      <c r="G692" s="3"/>
      <c r="H692" s="3"/>
      <c r="I692" s="3"/>
      <c r="J692" s="3"/>
      <c r="K692" s="3"/>
      <c r="L692" s="3"/>
      <c r="M692" s="3"/>
      <c r="N692" s="3"/>
      <c r="O692" s="3"/>
      <c r="P692" s="3"/>
      <c r="Q692" s="92">
        <f t="shared" si="118"/>
        <v>0</v>
      </c>
      <c r="R692" s="25"/>
      <c r="S692" s="25"/>
      <c r="T692" s="25"/>
      <c r="U692" s="25"/>
      <c r="V692" s="25"/>
      <c r="W692" s="25"/>
      <c r="X692" s="23"/>
      <c r="Y692" s="23"/>
      <c r="Z692" s="23"/>
      <c r="AA692" s="23"/>
      <c r="AB692" s="23"/>
      <c r="AC692" s="23"/>
      <c r="AD692" s="23"/>
      <c r="AE692" s="23"/>
      <c r="AF692" s="23"/>
      <c r="AG692" s="23"/>
      <c r="AH692" s="23"/>
      <c r="AI692" s="23"/>
      <c r="AJ692" s="23"/>
      <c r="AK692" s="23"/>
      <c r="AL692" s="23"/>
      <c r="AM692" s="23"/>
      <c r="AN692" s="23"/>
      <c r="AO692" s="23"/>
      <c r="AP692" s="23"/>
      <c r="AQ692" s="23"/>
      <c r="AR692" s="23"/>
    </row>
    <row r="693" spans="1:44" s="24" customFormat="1" ht="13" hidden="1">
      <c r="A693" s="3"/>
      <c r="B693" s="3"/>
      <c r="C693" s="3"/>
      <c r="D693" s="57"/>
      <c r="E693" s="3"/>
      <c r="F693" s="3"/>
      <c r="G693" s="3"/>
      <c r="H693" s="3"/>
      <c r="I693" s="3"/>
      <c r="J693" s="3"/>
      <c r="K693" s="3"/>
      <c r="L693" s="3"/>
      <c r="M693" s="3"/>
      <c r="N693" s="3"/>
      <c r="O693" s="3"/>
      <c r="P693" s="3"/>
      <c r="Q693" s="92">
        <f t="shared" si="118"/>
        <v>0</v>
      </c>
      <c r="R693" s="25"/>
      <c r="S693" s="25"/>
      <c r="T693" s="25"/>
      <c r="U693" s="25"/>
      <c r="V693" s="25"/>
      <c r="W693" s="25"/>
      <c r="X693" s="23"/>
      <c r="Y693" s="23"/>
      <c r="Z693" s="23"/>
      <c r="AA693" s="23"/>
      <c r="AB693" s="23"/>
      <c r="AC693" s="23"/>
      <c r="AD693" s="23"/>
      <c r="AE693" s="23"/>
      <c r="AF693" s="23"/>
      <c r="AG693" s="23"/>
      <c r="AH693" s="23"/>
      <c r="AI693" s="23"/>
      <c r="AJ693" s="23"/>
      <c r="AK693" s="23"/>
      <c r="AL693" s="23"/>
      <c r="AM693" s="23"/>
      <c r="AN693" s="23"/>
      <c r="AO693" s="23"/>
      <c r="AP693" s="23"/>
      <c r="AQ693" s="23"/>
      <c r="AR693" s="23"/>
    </row>
    <row r="694" spans="1:44" s="24" customFormat="1" ht="13" hidden="1">
      <c r="A694" s="3"/>
      <c r="B694" s="3"/>
      <c r="C694" s="3"/>
      <c r="D694" s="57"/>
      <c r="E694" s="3"/>
      <c r="F694" s="3"/>
      <c r="G694" s="3"/>
      <c r="H694" s="3"/>
      <c r="I694" s="3"/>
      <c r="J694" s="3"/>
      <c r="K694" s="3"/>
      <c r="L694" s="3"/>
      <c r="M694" s="3"/>
      <c r="N694" s="3"/>
      <c r="O694" s="3"/>
      <c r="P694" s="3"/>
      <c r="Q694" s="92">
        <f t="shared" si="118"/>
        <v>0</v>
      </c>
      <c r="R694" s="25"/>
      <c r="S694" s="25"/>
      <c r="T694" s="25"/>
      <c r="U694" s="25"/>
      <c r="V694" s="25"/>
      <c r="W694" s="25"/>
      <c r="X694" s="23"/>
      <c r="Y694" s="23"/>
      <c r="Z694" s="23"/>
      <c r="AA694" s="23"/>
      <c r="AB694" s="23"/>
      <c r="AC694" s="23"/>
      <c r="AD694" s="23"/>
      <c r="AE694" s="23"/>
      <c r="AF694" s="23"/>
      <c r="AG694" s="23"/>
      <c r="AH694" s="23"/>
      <c r="AI694" s="23"/>
      <c r="AJ694" s="23"/>
      <c r="AK694" s="23"/>
      <c r="AL694" s="23"/>
      <c r="AM694" s="23"/>
      <c r="AN694" s="23"/>
      <c r="AO694" s="23"/>
      <c r="AP694" s="23"/>
      <c r="AQ694" s="23"/>
      <c r="AR694" s="23"/>
    </row>
    <row r="695" spans="1:44" s="24" customFormat="1" ht="13" hidden="1">
      <c r="A695" s="3"/>
      <c r="B695" s="3"/>
      <c r="C695" s="3"/>
      <c r="D695" s="57"/>
      <c r="E695" s="3"/>
      <c r="F695" s="3"/>
      <c r="G695" s="3"/>
      <c r="H695" s="3"/>
      <c r="I695" s="3"/>
      <c r="J695" s="3"/>
      <c r="K695" s="3"/>
      <c r="L695" s="3"/>
      <c r="M695" s="3"/>
      <c r="N695" s="3"/>
      <c r="O695" s="3"/>
      <c r="P695" s="3"/>
      <c r="Q695" s="92">
        <f t="shared" si="118"/>
        <v>0</v>
      </c>
      <c r="R695" s="25"/>
      <c r="S695" s="25"/>
      <c r="T695" s="25"/>
      <c r="U695" s="25"/>
      <c r="V695" s="25"/>
      <c r="W695" s="25"/>
      <c r="X695" s="23"/>
      <c r="Y695" s="23"/>
      <c r="Z695" s="23"/>
      <c r="AA695" s="23"/>
      <c r="AB695" s="23"/>
      <c r="AC695" s="23"/>
      <c r="AD695" s="23"/>
      <c r="AE695" s="23"/>
      <c r="AF695" s="23"/>
      <c r="AG695" s="23"/>
      <c r="AH695" s="23"/>
      <c r="AI695" s="23"/>
      <c r="AJ695" s="23"/>
      <c r="AK695" s="23"/>
      <c r="AL695" s="23"/>
      <c r="AM695" s="23"/>
      <c r="AN695" s="23"/>
      <c r="AO695" s="23"/>
      <c r="AP695" s="23"/>
      <c r="AQ695" s="23"/>
      <c r="AR695" s="23"/>
    </row>
    <row r="696" spans="1:44" s="24" customFormat="1" ht="13" hidden="1">
      <c r="A696" s="3"/>
      <c r="B696" s="3"/>
      <c r="C696" s="3"/>
      <c r="D696" s="57"/>
      <c r="E696" s="3"/>
      <c r="F696" s="3"/>
      <c r="G696" s="3"/>
      <c r="H696" s="3"/>
      <c r="I696" s="3"/>
      <c r="J696" s="3"/>
      <c r="K696" s="3"/>
      <c r="L696" s="3"/>
      <c r="M696" s="3"/>
      <c r="N696" s="3"/>
      <c r="O696" s="3"/>
      <c r="P696" s="3"/>
      <c r="Q696" s="92">
        <f t="shared" si="118"/>
        <v>0</v>
      </c>
      <c r="R696" s="25"/>
      <c r="S696" s="25"/>
      <c r="T696" s="25"/>
      <c r="U696" s="25"/>
      <c r="V696" s="25"/>
      <c r="W696" s="25"/>
      <c r="X696" s="23"/>
      <c r="Y696" s="23"/>
      <c r="Z696" s="23"/>
      <c r="AA696" s="23"/>
      <c r="AB696" s="23"/>
      <c r="AC696" s="23"/>
      <c r="AD696" s="23"/>
      <c r="AE696" s="23"/>
      <c r="AF696" s="23"/>
      <c r="AG696" s="23"/>
      <c r="AH696" s="23"/>
      <c r="AI696" s="23"/>
      <c r="AJ696" s="23"/>
      <c r="AK696" s="23"/>
      <c r="AL696" s="23"/>
      <c r="AM696" s="23"/>
      <c r="AN696" s="23"/>
      <c r="AO696" s="23"/>
      <c r="AP696" s="23"/>
      <c r="AQ696" s="23"/>
      <c r="AR696" s="23"/>
    </row>
    <row r="697" spans="1:44" s="24" customFormat="1" ht="13" hidden="1">
      <c r="A697" s="3"/>
      <c r="B697" s="3"/>
      <c r="C697" s="3"/>
      <c r="D697" s="57"/>
      <c r="E697" s="3"/>
      <c r="F697" s="3"/>
      <c r="G697" s="3"/>
      <c r="H697" s="3"/>
      <c r="I697" s="3"/>
      <c r="J697" s="3"/>
      <c r="K697" s="3"/>
      <c r="L697" s="3"/>
      <c r="M697" s="3"/>
      <c r="N697" s="3"/>
      <c r="O697" s="3"/>
      <c r="P697" s="3"/>
      <c r="Q697" s="92">
        <f t="shared" si="118"/>
        <v>0</v>
      </c>
      <c r="R697" s="25"/>
      <c r="S697" s="25"/>
      <c r="T697" s="25"/>
      <c r="U697" s="25"/>
      <c r="V697" s="25"/>
      <c r="W697" s="25"/>
      <c r="X697" s="23"/>
      <c r="Y697" s="23"/>
      <c r="Z697" s="23"/>
      <c r="AA697" s="23"/>
      <c r="AB697" s="23"/>
      <c r="AC697" s="23"/>
      <c r="AD697" s="23"/>
      <c r="AE697" s="23"/>
      <c r="AF697" s="23"/>
      <c r="AG697" s="23"/>
      <c r="AH697" s="23"/>
      <c r="AI697" s="23"/>
      <c r="AJ697" s="23"/>
      <c r="AK697" s="23"/>
      <c r="AL697" s="23"/>
      <c r="AM697" s="23"/>
      <c r="AN697" s="23"/>
      <c r="AO697" s="23"/>
      <c r="AP697" s="23"/>
      <c r="AQ697" s="23"/>
      <c r="AR697" s="23"/>
    </row>
    <row r="698" spans="1:44" s="24" customFormat="1" ht="13" hidden="1">
      <c r="A698" s="3"/>
      <c r="B698" s="3"/>
      <c r="C698" s="3"/>
      <c r="D698" s="57"/>
      <c r="E698" s="3"/>
      <c r="F698" s="3"/>
      <c r="G698" s="3"/>
      <c r="H698" s="3"/>
      <c r="I698" s="3"/>
      <c r="J698" s="3"/>
      <c r="K698" s="3"/>
      <c r="L698" s="3"/>
      <c r="M698" s="3"/>
      <c r="N698" s="3"/>
      <c r="O698" s="3"/>
      <c r="P698" s="3"/>
      <c r="Q698" s="92">
        <f t="shared" si="118"/>
        <v>0</v>
      </c>
      <c r="R698" s="25"/>
      <c r="S698" s="25"/>
      <c r="T698" s="25"/>
      <c r="U698" s="25"/>
      <c r="V698" s="25"/>
      <c r="W698" s="25"/>
      <c r="X698" s="23"/>
      <c r="Y698" s="23"/>
      <c r="Z698" s="23"/>
      <c r="AA698" s="23"/>
      <c r="AB698" s="23"/>
      <c r="AC698" s="23"/>
      <c r="AD698" s="23"/>
      <c r="AE698" s="23"/>
      <c r="AF698" s="23"/>
      <c r="AG698" s="23"/>
      <c r="AH698" s="23"/>
      <c r="AI698" s="23"/>
      <c r="AJ698" s="23"/>
      <c r="AK698" s="23"/>
      <c r="AL698" s="23"/>
      <c r="AM698" s="23"/>
      <c r="AN698" s="23"/>
      <c r="AO698" s="23"/>
      <c r="AP698" s="23"/>
      <c r="AQ698" s="23"/>
      <c r="AR698" s="23"/>
    </row>
    <row r="699" spans="1:44" s="24" customFormat="1" ht="13" hidden="1">
      <c r="A699" s="3"/>
      <c r="B699" s="3"/>
      <c r="C699" s="3"/>
      <c r="D699" s="57"/>
      <c r="E699" s="3"/>
      <c r="F699" s="3"/>
      <c r="G699" s="3"/>
      <c r="H699" s="3"/>
      <c r="I699" s="3"/>
      <c r="J699" s="3"/>
      <c r="K699" s="3"/>
      <c r="L699" s="3"/>
      <c r="M699" s="3"/>
      <c r="N699" s="3"/>
      <c r="O699" s="3"/>
      <c r="P699" s="3"/>
      <c r="Q699" s="92">
        <f t="shared" si="118"/>
        <v>0</v>
      </c>
      <c r="R699" s="25"/>
      <c r="S699" s="25"/>
      <c r="T699" s="25"/>
      <c r="U699" s="25"/>
      <c r="V699" s="25"/>
      <c r="W699" s="25"/>
      <c r="X699" s="23"/>
      <c r="Y699" s="23"/>
      <c r="Z699" s="23"/>
      <c r="AA699" s="23"/>
      <c r="AB699" s="23"/>
      <c r="AC699" s="23"/>
      <c r="AD699" s="23"/>
      <c r="AE699" s="23"/>
      <c r="AF699" s="23"/>
      <c r="AG699" s="23"/>
      <c r="AH699" s="23"/>
      <c r="AI699" s="23"/>
      <c r="AJ699" s="23"/>
      <c r="AK699" s="23"/>
      <c r="AL699" s="23"/>
      <c r="AM699" s="23"/>
      <c r="AN699" s="23"/>
      <c r="AO699" s="23"/>
      <c r="AP699" s="23"/>
      <c r="AQ699" s="23"/>
      <c r="AR699" s="23"/>
    </row>
    <row r="700" spans="1:44" s="24" customFormat="1" ht="13" hidden="1">
      <c r="A700" s="3"/>
      <c r="B700" s="3"/>
      <c r="C700" s="3"/>
      <c r="D700" s="57"/>
      <c r="E700" s="3"/>
      <c r="F700" s="3"/>
      <c r="G700" s="3"/>
      <c r="H700" s="3"/>
      <c r="I700" s="3"/>
      <c r="J700" s="3"/>
      <c r="K700" s="3"/>
      <c r="L700" s="3"/>
      <c r="M700" s="3"/>
      <c r="N700" s="3"/>
      <c r="O700" s="3"/>
      <c r="P700" s="3"/>
      <c r="Q700" s="92">
        <f t="shared" si="118"/>
        <v>0</v>
      </c>
      <c r="R700" s="25"/>
      <c r="S700" s="25"/>
      <c r="T700" s="25"/>
      <c r="U700" s="25"/>
      <c r="V700" s="25"/>
      <c r="W700" s="25"/>
      <c r="X700" s="23"/>
      <c r="Y700" s="23"/>
      <c r="Z700" s="23"/>
      <c r="AA700" s="23"/>
      <c r="AB700" s="23"/>
      <c r="AC700" s="23"/>
      <c r="AD700" s="23"/>
      <c r="AE700" s="23"/>
      <c r="AF700" s="23"/>
      <c r="AG700" s="23"/>
      <c r="AH700" s="23"/>
      <c r="AI700" s="23"/>
      <c r="AJ700" s="23"/>
      <c r="AK700" s="23"/>
      <c r="AL700" s="23"/>
      <c r="AM700" s="23"/>
      <c r="AN700" s="23"/>
      <c r="AO700" s="23"/>
      <c r="AP700" s="23"/>
      <c r="AQ700" s="23"/>
      <c r="AR700" s="23"/>
    </row>
    <row r="701" spans="1:44" s="24" customFormat="1" ht="13" hidden="1">
      <c r="A701" s="3"/>
      <c r="B701" s="3"/>
      <c r="C701" s="3"/>
      <c r="D701" s="57"/>
      <c r="E701" s="3"/>
      <c r="F701" s="3"/>
      <c r="G701" s="3"/>
      <c r="H701" s="3"/>
      <c r="I701" s="3"/>
      <c r="J701" s="3"/>
      <c r="K701" s="3"/>
      <c r="L701" s="3"/>
      <c r="M701" s="3"/>
      <c r="N701" s="3"/>
      <c r="O701" s="3"/>
      <c r="P701" s="3"/>
      <c r="Q701" s="92">
        <f t="shared" si="118"/>
        <v>0</v>
      </c>
      <c r="R701" s="25"/>
      <c r="S701" s="25"/>
      <c r="T701" s="25"/>
      <c r="U701" s="25"/>
      <c r="V701" s="25"/>
      <c r="W701" s="25"/>
      <c r="X701" s="23"/>
      <c r="Y701" s="23"/>
      <c r="Z701" s="23"/>
      <c r="AA701" s="23"/>
      <c r="AB701" s="23"/>
      <c r="AC701" s="23"/>
      <c r="AD701" s="23"/>
      <c r="AE701" s="23"/>
      <c r="AF701" s="23"/>
      <c r="AG701" s="23"/>
      <c r="AH701" s="23"/>
      <c r="AI701" s="23"/>
      <c r="AJ701" s="23"/>
      <c r="AK701" s="23"/>
      <c r="AL701" s="23"/>
      <c r="AM701" s="23"/>
      <c r="AN701" s="23"/>
      <c r="AO701" s="23"/>
      <c r="AP701" s="23"/>
      <c r="AQ701" s="23"/>
      <c r="AR701" s="23"/>
    </row>
    <row r="702" spans="1:44" s="24" customFormat="1" ht="13" hidden="1">
      <c r="A702" s="3"/>
      <c r="B702" s="3"/>
      <c r="C702" s="3"/>
      <c r="D702" s="57"/>
      <c r="E702" s="3"/>
      <c r="F702" s="3"/>
      <c r="G702" s="3"/>
      <c r="H702" s="3"/>
      <c r="I702" s="3"/>
      <c r="J702" s="3"/>
      <c r="K702" s="3"/>
      <c r="L702" s="3"/>
      <c r="M702" s="3"/>
      <c r="N702" s="3"/>
      <c r="O702" s="3"/>
      <c r="P702" s="3"/>
      <c r="Q702" s="92">
        <f t="shared" si="118"/>
        <v>0</v>
      </c>
      <c r="R702" s="25"/>
      <c r="S702" s="25"/>
      <c r="T702" s="25"/>
      <c r="U702" s="25"/>
      <c r="V702" s="25"/>
      <c r="W702" s="25"/>
      <c r="X702" s="23"/>
      <c r="Y702" s="23"/>
      <c r="Z702" s="23"/>
      <c r="AA702" s="23"/>
      <c r="AB702" s="23"/>
      <c r="AC702" s="23"/>
      <c r="AD702" s="23"/>
      <c r="AE702" s="23"/>
      <c r="AF702" s="23"/>
      <c r="AG702" s="23"/>
      <c r="AH702" s="23"/>
      <c r="AI702" s="23"/>
      <c r="AJ702" s="23"/>
      <c r="AK702" s="23"/>
      <c r="AL702" s="23"/>
      <c r="AM702" s="23"/>
      <c r="AN702" s="23"/>
      <c r="AO702" s="23"/>
      <c r="AP702" s="23"/>
      <c r="AQ702" s="23"/>
      <c r="AR702" s="23"/>
    </row>
    <row r="703" spans="1:44" s="24" customFormat="1" ht="13" hidden="1">
      <c r="A703" s="3"/>
      <c r="B703" s="3"/>
      <c r="C703" s="3"/>
      <c r="D703" s="57"/>
      <c r="E703" s="3"/>
      <c r="F703" s="3"/>
      <c r="G703" s="3"/>
      <c r="H703" s="3"/>
      <c r="I703" s="3"/>
      <c r="J703" s="3"/>
      <c r="K703" s="3"/>
      <c r="L703" s="3"/>
      <c r="M703" s="3"/>
      <c r="N703" s="3"/>
      <c r="O703" s="3"/>
      <c r="P703" s="3"/>
      <c r="Q703" s="92">
        <f t="shared" si="118"/>
        <v>0</v>
      </c>
      <c r="R703" s="25"/>
      <c r="S703" s="25"/>
      <c r="T703" s="25"/>
      <c r="U703" s="25"/>
      <c r="V703" s="25"/>
      <c r="W703" s="25"/>
      <c r="X703" s="23"/>
      <c r="Y703" s="23"/>
      <c r="Z703" s="23"/>
      <c r="AA703" s="23"/>
      <c r="AB703" s="23"/>
      <c r="AC703" s="23"/>
      <c r="AD703" s="23"/>
      <c r="AE703" s="23"/>
      <c r="AF703" s="23"/>
      <c r="AG703" s="23"/>
      <c r="AH703" s="23"/>
      <c r="AI703" s="23"/>
      <c r="AJ703" s="23"/>
      <c r="AK703" s="23"/>
      <c r="AL703" s="23"/>
      <c r="AM703" s="23"/>
      <c r="AN703" s="23"/>
      <c r="AO703" s="23"/>
      <c r="AP703" s="23"/>
      <c r="AQ703" s="23"/>
      <c r="AR703" s="23"/>
    </row>
    <row r="704" spans="1:44" s="24" customFormat="1" ht="13" hidden="1">
      <c r="A704" s="3"/>
      <c r="B704" s="3"/>
      <c r="C704" s="3"/>
      <c r="D704" s="57"/>
      <c r="E704" s="3"/>
      <c r="F704" s="3"/>
      <c r="G704" s="3"/>
      <c r="H704" s="3"/>
      <c r="I704" s="3"/>
      <c r="J704" s="3"/>
      <c r="K704" s="3"/>
      <c r="L704" s="3"/>
      <c r="M704" s="3"/>
      <c r="N704" s="3"/>
      <c r="O704" s="3"/>
      <c r="P704" s="3"/>
      <c r="Q704" s="92">
        <f t="shared" si="118"/>
        <v>0</v>
      </c>
      <c r="R704" s="25"/>
      <c r="S704" s="25"/>
      <c r="T704" s="25"/>
      <c r="U704" s="25"/>
      <c r="V704" s="25"/>
      <c r="W704" s="25"/>
      <c r="X704" s="23"/>
      <c r="Y704" s="23"/>
      <c r="Z704" s="23"/>
      <c r="AA704" s="23"/>
      <c r="AB704" s="23"/>
      <c r="AC704" s="23"/>
      <c r="AD704" s="23"/>
      <c r="AE704" s="23"/>
      <c r="AF704" s="23"/>
      <c r="AG704" s="23"/>
      <c r="AH704" s="23"/>
      <c r="AI704" s="23"/>
      <c r="AJ704" s="23"/>
      <c r="AK704" s="23"/>
      <c r="AL704" s="23"/>
      <c r="AM704" s="23"/>
      <c r="AN704" s="23"/>
      <c r="AO704" s="23"/>
      <c r="AP704" s="23"/>
      <c r="AQ704" s="23"/>
      <c r="AR704" s="23"/>
    </row>
    <row r="705" spans="1:44" s="24" customFormat="1" ht="13" hidden="1">
      <c r="A705" s="3"/>
      <c r="B705" s="3"/>
      <c r="C705" s="3"/>
      <c r="D705" s="57"/>
      <c r="E705" s="3"/>
      <c r="F705" s="3"/>
      <c r="G705" s="3"/>
      <c r="H705" s="3"/>
      <c r="I705" s="3"/>
      <c r="J705" s="3"/>
      <c r="K705" s="3"/>
      <c r="L705" s="3"/>
      <c r="M705" s="3"/>
      <c r="N705" s="3"/>
      <c r="O705" s="3"/>
      <c r="P705" s="3"/>
      <c r="Q705" s="92">
        <f t="shared" si="118"/>
        <v>0</v>
      </c>
      <c r="R705" s="25"/>
      <c r="S705" s="25"/>
      <c r="T705" s="25"/>
      <c r="U705" s="25"/>
      <c r="V705" s="25"/>
      <c r="W705" s="25"/>
      <c r="X705" s="23"/>
      <c r="Y705" s="23"/>
      <c r="Z705" s="23"/>
      <c r="AA705" s="23"/>
      <c r="AB705" s="23"/>
      <c r="AC705" s="23"/>
      <c r="AD705" s="23"/>
      <c r="AE705" s="23"/>
      <c r="AF705" s="23"/>
      <c r="AG705" s="23"/>
      <c r="AH705" s="23"/>
      <c r="AI705" s="23"/>
      <c r="AJ705" s="23"/>
      <c r="AK705" s="23"/>
      <c r="AL705" s="23"/>
      <c r="AM705" s="23"/>
      <c r="AN705" s="23"/>
      <c r="AO705" s="23"/>
      <c r="AP705" s="23"/>
      <c r="AQ705" s="23"/>
      <c r="AR705" s="23"/>
    </row>
    <row r="706" spans="1:44" ht="13" hidden="1">
      <c r="Q706" s="92">
        <f t="shared" si="118"/>
        <v>0</v>
      </c>
      <c r="R706" s="25"/>
    </row>
    <row r="707" spans="1:44" ht="13" hidden="1">
      <c r="Q707" s="92">
        <f t="shared" si="118"/>
        <v>0</v>
      </c>
      <c r="R707" s="25"/>
    </row>
    <row r="708" spans="1:44" ht="13" hidden="1">
      <c r="Q708" s="92">
        <f t="shared" si="118"/>
        <v>0</v>
      </c>
      <c r="R708" s="25"/>
    </row>
    <row r="709" spans="1:44" ht="13" hidden="1">
      <c r="Q709" s="92">
        <f t="shared" si="118"/>
        <v>0</v>
      </c>
      <c r="R709" s="25"/>
    </row>
    <row r="710" spans="1:44" ht="13" hidden="1">
      <c r="Q710" s="92">
        <f t="shared" si="118"/>
        <v>0</v>
      </c>
      <c r="R710" s="25"/>
    </row>
    <row r="711" spans="1:44" ht="13" hidden="1">
      <c r="Q711" s="92">
        <f t="shared" si="118"/>
        <v>0</v>
      </c>
      <c r="R711" s="25"/>
    </row>
    <row r="712" spans="1:44" ht="13" hidden="1">
      <c r="Q712" s="92">
        <f t="shared" si="118"/>
        <v>0</v>
      </c>
      <c r="R712" s="25"/>
    </row>
    <row r="713" spans="1:44" ht="13" hidden="1">
      <c r="Q713" s="92">
        <f t="shared" si="118"/>
        <v>0</v>
      </c>
      <c r="R713" s="25"/>
    </row>
    <row r="714" spans="1:44" ht="13" hidden="1">
      <c r="Q714" s="92">
        <f t="shared" si="118"/>
        <v>0</v>
      </c>
      <c r="R714" s="25"/>
    </row>
    <row r="715" spans="1:44" ht="13" hidden="1">
      <c r="Q715" s="92">
        <f t="shared" si="118"/>
        <v>0</v>
      </c>
      <c r="R715" s="25"/>
    </row>
    <row r="716" spans="1:44" ht="13" hidden="1">
      <c r="Q716" s="92">
        <f t="shared" si="118"/>
        <v>0</v>
      </c>
      <c r="R716" s="25"/>
    </row>
    <row r="717" spans="1:44" ht="13" hidden="1">
      <c r="Q717" s="92">
        <f t="shared" si="118"/>
        <v>0</v>
      </c>
      <c r="R717" s="25"/>
    </row>
    <row r="718" spans="1:44" ht="13" hidden="1">
      <c r="Q718" s="92">
        <f t="shared" si="118"/>
        <v>0</v>
      </c>
      <c r="R718" s="25"/>
    </row>
    <row r="719" spans="1:44" ht="13" hidden="1">
      <c r="Q719" s="92">
        <f t="shared" si="118"/>
        <v>0</v>
      </c>
      <c r="R719" s="25"/>
    </row>
    <row r="720" spans="1:44" ht="13" hidden="1">
      <c r="Q720" s="92">
        <f t="shared" si="118"/>
        <v>0</v>
      </c>
      <c r="R720" s="25"/>
    </row>
    <row r="721" spans="17:18" ht="13" hidden="1">
      <c r="Q721" s="92">
        <f t="shared" si="118"/>
        <v>0</v>
      </c>
      <c r="R721" s="25"/>
    </row>
    <row r="722" spans="17:18" ht="13" hidden="1">
      <c r="Q722" s="92">
        <f t="shared" si="118"/>
        <v>0</v>
      </c>
      <c r="R722" s="25"/>
    </row>
    <row r="723" spans="17:18" ht="13" hidden="1">
      <c r="Q723" s="92">
        <f t="shared" si="118"/>
        <v>0</v>
      </c>
      <c r="R723" s="25"/>
    </row>
    <row r="724" spans="17:18" ht="13" hidden="1">
      <c r="Q724" s="92">
        <f t="shared" si="118"/>
        <v>0</v>
      </c>
      <c r="R724" s="25"/>
    </row>
    <row r="725" spans="17:18" ht="13" hidden="1">
      <c r="Q725" s="92">
        <f t="shared" si="118"/>
        <v>0</v>
      </c>
      <c r="R725" s="25"/>
    </row>
    <row r="726" spans="17:18" ht="13" hidden="1">
      <c r="Q726" s="92">
        <f t="shared" si="118"/>
        <v>0</v>
      </c>
      <c r="R726" s="25"/>
    </row>
    <row r="727" spans="17:18" ht="13" hidden="1">
      <c r="Q727" s="92">
        <f t="shared" si="118"/>
        <v>0</v>
      </c>
      <c r="R727" s="25"/>
    </row>
    <row r="728" spans="17:18" ht="13" hidden="1">
      <c r="Q728" s="92">
        <f t="shared" si="118"/>
        <v>0</v>
      </c>
      <c r="R728" s="25"/>
    </row>
    <row r="729" spans="17:18" ht="13" hidden="1">
      <c r="Q729" s="92">
        <f t="shared" si="118"/>
        <v>0</v>
      </c>
      <c r="R729" s="25"/>
    </row>
    <row r="730" spans="17:18" ht="13" hidden="1">
      <c r="Q730" s="92">
        <f t="shared" si="118"/>
        <v>0</v>
      </c>
      <c r="R730" s="25"/>
    </row>
    <row r="731" spans="17:18" ht="13" hidden="1">
      <c r="Q731" s="92">
        <f t="shared" si="118"/>
        <v>0</v>
      </c>
      <c r="R731" s="25"/>
    </row>
    <row r="732" spans="17:18" ht="13" hidden="1">
      <c r="Q732" s="92">
        <f t="shared" si="118"/>
        <v>0</v>
      </c>
      <c r="R732" s="25"/>
    </row>
    <row r="733" spans="17:18" ht="13" hidden="1">
      <c r="Q733" s="92">
        <f t="shared" si="118"/>
        <v>0</v>
      </c>
      <c r="R733" s="25"/>
    </row>
    <row r="734" spans="17:18" ht="13" hidden="1">
      <c r="Q734" s="92">
        <f t="shared" si="118"/>
        <v>0</v>
      </c>
      <c r="R734" s="25"/>
    </row>
    <row r="735" spans="17:18" ht="13" hidden="1">
      <c r="Q735" s="92">
        <f t="shared" si="118"/>
        <v>0</v>
      </c>
      <c r="R735" s="25"/>
    </row>
    <row r="736" spans="17:18" ht="13" hidden="1">
      <c r="Q736" s="92">
        <f t="shared" si="118"/>
        <v>0</v>
      </c>
      <c r="R736" s="25"/>
    </row>
    <row r="737" spans="17:18" ht="13" hidden="1">
      <c r="Q737" s="92">
        <f t="shared" si="118"/>
        <v>0</v>
      </c>
      <c r="R737" s="25"/>
    </row>
    <row r="738" spans="17:18" ht="13" hidden="1">
      <c r="Q738" s="92">
        <f t="shared" si="118"/>
        <v>0</v>
      </c>
      <c r="R738" s="25"/>
    </row>
    <row r="739" spans="17:18" ht="13" hidden="1">
      <c r="Q739" s="92">
        <f t="shared" si="118"/>
        <v>0</v>
      </c>
      <c r="R739" s="25"/>
    </row>
    <row r="740" spans="17:18" ht="13" hidden="1">
      <c r="Q740" s="92">
        <f t="shared" si="118"/>
        <v>0</v>
      </c>
      <c r="R740" s="25"/>
    </row>
    <row r="741" spans="17:18" ht="13" hidden="1">
      <c r="Q741" s="92">
        <f t="shared" si="118"/>
        <v>0</v>
      </c>
      <c r="R741" s="25"/>
    </row>
    <row r="742" spans="17:18" ht="13" hidden="1">
      <c r="Q742" s="92">
        <f t="shared" si="118"/>
        <v>0</v>
      </c>
      <c r="R742" s="25"/>
    </row>
    <row r="743" spans="17:18" ht="13" hidden="1">
      <c r="Q743" s="92">
        <f t="shared" si="118"/>
        <v>0</v>
      </c>
      <c r="R743" s="25"/>
    </row>
    <row r="744" spans="17:18" ht="13" hidden="1">
      <c r="Q744" s="92">
        <f t="shared" si="118"/>
        <v>0</v>
      </c>
      <c r="R744" s="25"/>
    </row>
    <row r="745" spans="17:18" ht="13" hidden="1">
      <c r="Q745" s="92">
        <f t="shared" si="118"/>
        <v>0</v>
      </c>
      <c r="R745" s="25"/>
    </row>
    <row r="746" spans="17:18" ht="13" hidden="1">
      <c r="Q746" s="92">
        <f t="shared" si="118"/>
        <v>0</v>
      </c>
      <c r="R746" s="25"/>
    </row>
    <row r="747" spans="17:18" ht="13" hidden="1">
      <c r="Q747" s="92">
        <f t="shared" si="118"/>
        <v>0</v>
      </c>
      <c r="R747" s="25"/>
    </row>
    <row r="748" spans="17:18" ht="13" hidden="1">
      <c r="Q748" s="92">
        <f t="shared" ref="Q748:Q809" si="119">+P748</f>
        <v>0</v>
      </c>
      <c r="R748" s="25"/>
    </row>
    <row r="749" spans="17:18" ht="13" hidden="1">
      <c r="Q749" s="92">
        <f t="shared" si="119"/>
        <v>0</v>
      </c>
      <c r="R749" s="25"/>
    </row>
    <row r="750" spans="17:18" ht="13" hidden="1">
      <c r="Q750" s="92">
        <f t="shared" si="119"/>
        <v>0</v>
      </c>
      <c r="R750" s="25"/>
    </row>
    <row r="751" spans="17:18" ht="13" hidden="1">
      <c r="Q751" s="92">
        <f t="shared" si="119"/>
        <v>0</v>
      </c>
      <c r="R751" s="25"/>
    </row>
    <row r="752" spans="17:18" ht="13" hidden="1">
      <c r="Q752" s="92">
        <f t="shared" si="119"/>
        <v>0</v>
      </c>
      <c r="R752" s="25"/>
    </row>
    <row r="753" spans="17:18" ht="13" hidden="1">
      <c r="Q753" s="92">
        <f t="shared" si="119"/>
        <v>0</v>
      </c>
      <c r="R753" s="25"/>
    </row>
    <row r="754" spans="17:18" ht="13" hidden="1">
      <c r="Q754" s="92">
        <f t="shared" si="119"/>
        <v>0</v>
      </c>
      <c r="R754" s="25"/>
    </row>
    <row r="755" spans="17:18" ht="13" hidden="1">
      <c r="Q755" s="92">
        <f t="shared" si="119"/>
        <v>0</v>
      </c>
      <c r="R755" s="25"/>
    </row>
    <row r="756" spans="17:18" ht="13" hidden="1">
      <c r="Q756" s="92">
        <f t="shared" si="119"/>
        <v>0</v>
      </c>
      <c r="R756" s="25"/>
    </row>
    <row r="757" spans="17:18" ht="13" hidden="1">
      <c r="Q757" s="92">
        <f t="shared" si="119"/>
        <v>0</v>
      </c>
      <c r="R757" s="25"/>
    </row>
    <row r="758" spans="17:18" ht="13" hidden="1">
      <c r="Q758" s="92">
        <f t="shared" si="119"/>
        <v>0</v>
      </c>
      <c r="R758" s="25"/>
    </row>
    <row r="759" spans="17:18" ht="13" hidden="1">
      <c r="Q759" s="92">
        <f t="shared" si="119"/>
        <v>0</v>
      </c>
      <c r="R759" s="25"/>
    </row>
    <row r="760" spans="17:18" ht="13" hidden="1">
      <c r="Q760" s="92">
        <f t="shared" si="119"/>
        <v>0</v>
      </c>
      <c r="R760" s="25"/>
    </row>
    <row r="761" spans="17:18" ht="13" hidden="1">
      <c r="Q761" s="92">
        <f t="shared" si="119"/>
        <v>0</v>
      </c>
      <c r="R761" s="25"/>
    </row>
    <row r="762" spans="17:18" ht="13" hidden="1">
      <c r="Q762" s="92">
        <f t="shared" si="119"/>
        <v>0</v>
      </c>
      <c r="R762" s="25"/>
    </row>
    <row r="763" spans="17:18" ht="13" hidden="1">
      <c r="Q763" s="92">
        <f t="shared" si="119"/>
        <v>0</v>
      </c>
      <c r="R763" s="25"/>
    </row>
    <row r="764" spans="17:18" ht="13" hidden="1">
      <c r="Q764" s="92">
        <f t="shared" si="119"/>
        <v>0</v>
      </c>
      <c r="R764" s="25"/>
    </row>
    <row r="765" spans="17:18" ht="13" hidden="1">
      <c r="Q765" s="92">
        <f t="shared" si="119"/>
        <v>0</v>
      </c>
      <c r="R765" s="25"/>
    </row>
    <row r="766" spans="17:18" ht="13" hidden="1">
      <c r="Q766" s="92">
        <f t="shared" si="119"/>
        <v>0</v>
      </c>
      <c r="R766" s="25"/>
    </row>
    <row r="767" spans="17:18" ht="13" hidden="1">
      <c r="Q767" s="92">
        <f t="shared" si="119"/>
        <v>0</v>
      </c>
      <c r="R767" s="25"/>
    </row>
    <row r="768" spans="17:18" ht="13" hidden="1">
      <c r="Q768" s="92">
        <f t="shared" si="119"/>
        <v>0</v>
      </c>
      <c r="R768" s="25"/>
    </row>
    <row r="769" spans="17:18" ht="13" hidden="1">
      <c r="Q769" s="92">
        <f t="shared" si="119"/>
        <v>0</v>
      </c>
      <c r="R769" s="25"/>
    </row>
    <row r="770" spans="17:18" ht="13" hidden="1">
      <c r="Q770" s="92">
        <f t="shared" si="119"/>
        <v>0</v>
      </c>
      <c r="R770" s="25"/>
    </row>
    <row r="771" spans="17:18" ht="13" hidden="1">
      <c r="Q771" s="92">
        <f t="shared" si="119"/>
        <v>0</v>
      </c>
      <c r="R771" s="25"/>
    </row>
    <row r="772" spans="17:18" ht="13" hidden="1">
      <c r="Q772" s="92">
        <f t="shared" si="119"/>
        <v>0</v>
      </c>
      <c r="R772" s="25"/>
    </row>
    <row r="773" spans="17:18" ht="13" hidden="1">
      <c r="Q773" s="92">
        <f t="shared" si="119"/>
        <v>0</v>
      </c>
      <c r="R773" s="25"/>
    </row>
    <row r="774" spans="17:18" ht="13" hidden="1">
      <c r="Q774" s="92">
        <f t="shared" si="119"/>
        <v>0</v>
      </c>
      <c r="R774" s="25"/>
    </row>
    <row r="775" spans="17:18" ht="13" hidden="1">
      <c r="Q775" s="92">
        <f t="shared" si="119"/>
        <v>0</v>
      </c>
      <c r="R775" s="25"/>
    </row>
    <row r="776" spans="17:18" ht="13" hidden="1">
      <c r="Q776" s="92">
        <f t="shared" si="119"/>
        <v>0</v>
      </c>
      <c r="R776" s="25"/>
    </row>
    <row r="777" spans="17:18" ht="13" hidden="1">
      <c r="Q777" s="92">
        <f t="shared" si="119"/>
        <v>0</v>
      </c>
      <c r="R777" s="25"/>
    </row>
    <row r="778" spans="17:18" ht="13" hidden="1">
      <c r="Q778" s="92">
        <f t="shared" si="119"/>
        <v>0</v>
      </c>
      <c r="R778" s="25"/>
    </row>
    <row r="779" spans="17:18" ht="13" hidden="1">
      <c r="Q779" s="92">
        <f t="shared" si="119"/>
        <v>0</v>
      </c>
      <c r="R779" s="25"/>
    </row>
    <row r="780" spans="17:18" ht="13" hidden="1">
      <c r="Q780" s="92">
        <f t="shared" si="119"/>
        <v>0</v>
      </c>
      <c r="R780" s="25"/>
    </row>
    <row r="781" spans="17:18" ht="13" hidden="1">
      <c r="Q781" s="92">
        <f t="shared" si="119"/>
        <v>0</v>
      </c>
      <c r="R781" s="25"/>
    </row>
    <row r="782" spans="17:18" ht="13" hidden="1">
      <c r="Q782" s="92">
        <f t="shared" si="119"/>
        <v>0</v>
      </c>
      <c r="R782" s="25"/>
    </row>
    <row r="783" spans="17:18" ht="13" hidden="1">
      <c r="Q783" s="92">
        <f t="shared" si="119"/>
        <v>0</v>
      </c>
      <c r="R783" s="25"/>
    </row>
    <row r="784" spans="17:18" ht="13" hidden="1">
      <c r="Q784" s="92">
        <f t="shared" si="119"/>
        <v>0</v>
      </c>
      <c r="R784" s="25"/>
    </row>
    <row r="785" spans="17:18" ht="13" hidden="1">
      <c r="Q785" s="92">
        <f t="shared" si="119"/>
        <v>0</v>
      </c>
      <c r="R785" s="25"/>
    </row>
    <row r="786" spans="17:18" ht="13" hidden="1">
      <c r="Q786" s="92">
        <f t="shared" si="119"/>
        <v>0</v>
      </c>
      <c r="R786" s="25"/>
    </row>
    <row r="787" spans="17:18" ht="13" hidden="1">
      <c r="Q787" s="92">
        <f t="shared" si="119"/>
        <v>0</v>
      </c>
      <c r="R787" s="25"/>
    </row>
    <row r="788" spans="17:18" ht="13" hidden="1">
      <c r="Q788" s="92">
        <f t="shared" si="119"/>
        <v>0</v>
      </c>
      <c r="R788" s="25"/>
    </row>
    <row r="789" spans="17:18" ht="13" hidden="1">
      <c r="Q789" s="92">
        <f t="shared" si="119"/>
        <v>0</v>
      </c>
      <c r="R789" s="25"/>
    </row>
    <row r="790" spans="17:18" ht="13" hidden="1">
      <c r="Q790" s="92">
        <f t="shared" si="119"/>
        <v>0</v>
      </c>
      <c r="R790" s="25"/>
    </row>
    <row r="791" spans="17:18" ht="13" hidden="1">
      <c r="Q791" s="92">
        <f t="shared" si="119"/>
        <v>0</v>
      </c>
      <c r="R791" s="25"/>
    </row>
    <row r="792" spans="17:18" ht="13" hidden="1">
      <c r="Q792" s="92">
        <f t="shared" si="119"/>
        <v>0</v>
      </c>
      <c r="R792" s="25"/>
    </row>
    <row r="793" spans="17:18" ht="13" hidden="1">
      <c r="Q793" s="92">
        <f t="shared" si="119"/>
        <v>0</v>
      </c>
      <c r="R793" s="25"/>
    </row>
    <row r="794" spans="17:18" ht="13" hidden="1">
      <c r="Q794" s="92">
        <f t="shared" si="119"/>
        <v>0</v>
      </c>
      <c r="R794" s="25"/>
    </row>
    <row r="795" spans="17:18" ht="13" hidden="1">
      <c r="Q795" s="92">
        <f t="shared" si="119"/>
        <v>0</v>
      </c>
      <c r="R795" s="25"/>
    </row>
    <row r="796" spans="17:18" ht="13" hidden="1">
      <c r="Q796" s="92">
        <f t="shared" si="119"/>
        <v>0</v>
      </c>
      <c r="R796" s="25"/>
    </row>
    <row r="797" spans="17:18" ht="13" hidden="1">
      <c r="Q797" s="92">
        <f t="shared" si="119"/>
        <v>0</v>
      </c>
      <c r="R797" s="25"/>
    </row>
    <row r="798" spans="17:18" ht="13" hidden="1">
      <c r="Q798" s="92">
        <f t="shared" si="119"/>
        <v>0</v>
      </c>
      <c r="R798" s="25"/>
    </row>
    <row r="799" spans="17:18" ht="13" hidden="1">
      <c r="Q799" s="92">
        <f t="shared" si="119"/>
        <v>0</v>
      </c>
      <c r="R799" s="25"/>
    </row>
    <row r="800" spans="17:18" ht="13" hidden="1">
      <c r="Q800" s="92">
        <f t="shared" si="119"/>
        <v>0</v>
      </c>
      <c r="R800" s="25"/>
    </row>
    <row r="801" spans="5:18" ht="13" hidden="1">
      <c r="Q801" s="92">
        <f t="shared" si="119"/>
        <v>0</v>
      </c>
      <c r="R801" s="25"/>
    </row>
    <row r="802" spans="5:18" ht="13" hidden="1">
      <c r="Q802" s="92">
        <f t="shared" si="119"/>
        <v>0</v>
      </c>
      <c r="R802" s="25"/>
    </row>
    <row r="803" spans="5:18" ht="13" hidden="1">
      <c r="Q803" s="92">
        <f t="shared" si="119"/>
        <v>0</v>
      </c>
      <c r="R803" s="25"/>
    </row>
    <row r="804" spans="5:18" ht="13" hidden="1">
      <c r="Q804" s="92">
        <f t="shared" si="119"/>
        <v>0</v>
      </c>
      <c r="R804" s="25"/>
    </row>
    <row r="805" spans="5:18" ht="13" hidden="1">
      <c r="Q805" s="92">
        <f t="shared" si="119"/>
        <v>0</v>
      </c>
      <c r="R805" s="25"/>
    </row>
    <row r="806" spans="5:18" ht="13" hidden="1">
      <c r="Q806" s="92">
        <f t="shared" si="119"/>
        <v>0</v>
      </c>
      <c r="R806" s="25"/>
    </row>
    <row r="807" spans="5:18" ht="13" hidden="1">
      <c r="Q807" s="92">
        <f t="shared" si="119"/>
        <v>0</v>
      </c>
      <c r="R807" s="25"/>
    </row>
    <row r="808" spans="5:18" ht="13" hidden="1">
      <c r="Q808" s="92">
        <f t="shared" si="119"/>
        <v>0</v>
      </c>
      <c r="R808" s="25"/>
    </row>
    <row r="809" spans="5:18" ht="13" hidden="1">
      <c r="Q809" s="92">
        <f t="shared" si="119"/>
        <v>0</v>
      </c>
      <c r="R809" s="25"/>
    </row>
    <row r="810" spans="5:18">
      <c r="E810" s="260"/>
      <c r="F810" s="260"/>
      <c r="P810" s="260"/>
    </row>
    <row r="811" spans="5:18">
      <c r="J811" s="260"/>
      <c r="K811" s="260"/>
      <c r="L811" s="260"/>
      <c r="O811" s="260"/>
      <c r="P811" s="260"/>
      <c r="Q811" s="93"/>
    </row>
    <row r="812" spans="5:18">
      <c r="P812" s="260"/>
    </row>
    <row r="813" spans="5:18">
      <c r="L813" s="260"/>
    </row>
  </sheetData>
  <autoFilter ref="A21:Q809">
    <filterColumn colId="16">
      <customFilters and="1">
        <customFilter operator="notEqual" val=" "/>
        <customFilter operator="notEqual" val="0"/>
      </customFilters>
    </filterColumn>
  </autoFilter>
  <mergeCells count="40">
    <mergeCell ref="O1:P1"/>
    <mergeCell ref="O2:P3"/>
    <mergeCell ref="O6:P6"/>
    <mergeCell ref="B7:P7"/>
    <mergeCell ref="O4:P5"/>
    <mergeCell ref="A528:B528"/>
    <mergeCell ref="A527:B527"/>
    <mergeCell ref="A372:B372"/>
    <mergeCell ref="A373:B373"/>
    <mergeCell ref="A374:B374"/>
    <mergeCell ref="B8:P8"/>
    <mergeCell ref="E18:E20"/>
    <mergeCell ref="P12:P20"/>
    <mergeCell ref="O18:O20"/>
    <mergeCell ref="J12:O17"/>
    <mergeCell ref="B12:B20"/>
    <mergeCell ref="F18:F20"/>
    <mergeCell ref="G19:G20"/>
    <mergeCell ref="I18:I20"/>
    <mergeCell ref="D12:D20"/>
    <mergeCell ref="E12:I17"/>
    <mergeCell ref="AP532:AQ532"/>
    <mergeCell ref="AJ532:AK532"/>
    <mergeCell ref="AL532:AM532"/>
    <mergeCell ref="AN532:AO532"/>
    <mergeCell ref="M18:N18"/>
    <mergeCell ref="S12:V12"/>
    <mergeCell ref="U18:V18"/>
    <mergeCell ref="M19:M20"/>
    <mergeCell ref="N19:N20"/>
    <mergeCell ref="N530:P530"/>
    <mergeCell ref="A9:B9"/>
    <mergeCell ref="A10:B10"/>
    <mergeCell ref="J18:J20"/>
    <mergeCell ref="L18:L20"/>
    <mergeCell ref="K18:K20"/>
    <mergeCell ref="A12:A20"/>
    <mergeCell ref="G18:H18"/>
    <mergeCell ref="C12:C20"/>
    <mergeCell ref="H19:H20"/>
  </mergeCells>
  <phoneticPr fontId="0" type="noConversion"/>
  <printOptions horizontalCentered="1"/>
  <pageMargins left="0" right="0" top="0.19685039370078741" bottom="0" header="0" footer="0"/>
  <pageSetup paperSize="9" scale="33" fitToHeight="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1:BS96"/>
  <sheetViews>
    <sheetView showZeros="0" tabSelected="1" view="pageBreakPreview" topLeftCell="B1" zoomScale="50" zoomScaleNormal="50" zoomScaleSheetLayoutView="50" workbookViewId="0">
      <selection activeCell="BQ8" sqref="BQ8"/>
    </sheetView>
  </sheetViews>
  <sheetFormatPr defaultRowHeight="12.5" outlineLevelRow="1"/>
  <cols>
    <col min="1" max="1" width="0" hidden="1" customWidth="1"/>
    <col min="2" max="2" width="7.7265625" style="802" customWidth="1"/>
    <col min="3" max="3" width="38.26953125" style="802" customWidth="1"/>
    <col min="4" max="4" width="41" customWidth="1"/>
    <col min="5" max="5" width="0.81640625" hidden="1" customWidth="1"/>
    <col min="6" max="6" width="16.81640625" hidden="1" customWidth="1"/>
    <col min="7" max="7" width="20" hidden="1" customWidth="1"/>
    <col min="8" max="8" width="34" hidden="1" customWidth="1"/>
    <col min="9" max="9" width="32.26953125" hidden="1" customWidth="1"/>
    <col min="10" max="10" width="0.54296875" hidden="1" customWidth="1"/>
    <col min="11" max="11" width="20" hidden="1" customWidth="1"/>
    <col min="12" max="12" width="39" customWidth="1"/>
    <col min="13" max="13" width="13.1796875" hidden="1" customWidth="1"/>
    <col min="14" max="14" width="7.453125" hidden="1" customWidth="1"/>
    <col min="15" max="15" width="12.26953125" hidden="1" customWidth="1"/>
    <col min="16" max="16" width="14" hidden="1" customWidth="1"/>
    <col min="17" max="17" width="12.81640625" hidden="1" customWidth="1"/>
    <col min="18" max="18" width="16.54296875" hidden="1" customWidth="1"/>
    <col min="19" max="19" width="3.7265625" hidden="1" customWidth="1"/>
    <col min="20" max="20" width="4.26953125" hidden="1" customWidth="1"/>
    <col min="21" max="21" width="36.54296875" customWidth="1"/>
    <col min="22" max="22" width="12.54296875" hidden="1" customWidth="1"/>
    <col min="23" max="23" width="26.54296875" hidden="1" customWidth="1"/>
    <col min="24" max="24" width="18.54296875" hidden="1" customWidth="1"/>
    <col min="25" max="25" width="10.54296875" hidden="1" customWidth="1"/>
    <col min="26" max="26" width="13.453125" hidden="1" customWidth="1"/>
    <col min="27" max="27" width="10.81640625" hidden="1" customWidth="1"/>
    <col min="28" max="28" width="28.54296875" hidden="1" customWidth="1"/>
    <col min="29" max="29" width="30" hidden="1" customWidth="1"/>
    <col min="30" max="30" width="13.7265625" hidden="1" customWidth="1"/>
    <col min="31" max="31" width="11.453125" hidden="1" customWidth="1"/>
    <col min="32" max="32" width="10" hidden="1" customWidth="1"/>
    <col min="33" max="33" width="11.1796875" hidden="1" customWidth="1"/>
    <col min="34" max="34" width="12.54296875" hidden="1" customWidth="1"/>
    <col min="35" max="35" width="9.453125" hidden="1" customWidth="1"/>
    <col min="36" max="36" width="10.81640625" hidden="1" customWidth="1"/>
    <col min="37" max="37" width="8.26953125" hidden="1" customWidth="1"/>
    <col min="38" max="38" width="9.7265625" hidden="1" customWidth="1"/>
    <col min="39" max="39" width="5.7265625" hidden="1" customWidth="1"/>
    <col min="40" max="40" width="7.7265625" hidden="1" customWidth="1"/>
    <col min="41" max="41" width="14.26953125" hidden="1" customWidth="1"/>
    <col min="42" max="42" width="32.54296875" hidden="1" customWidth="1"/>
    <col min="43" max="43" width="29.453125" hidden="1" customWidth="1"/>
    <col min="44" max="44" width="28" hidden="1" customWidth="1"/>
    <col min="45" max="45" width="29.81640625" hidden="1" customWidth="1"/>
    <col min="46" max="46" width="27.453125" style="803" hidden="1" customWidth="1"/>
    <col min="47" max="47" width="33.7265625" hidden="1" customWidth="1"/>
    <col min="48" max="48" width="9.1796875" hidden="1" customWidth="1"/>
    <col min="49" max="49" width="24.26953125" hidden="1" customWidth="1"/>
    <col min="50" max="50" width="18" hidden="1" customWidth="1"/>
    <col min="51" max="51" width="15.453125" hidden="1" customWidth="1"/>
    <col min="52" max="52" width="11.453125" hidden="1" customWidth="1"/>
    <col min="53" max="53" width="34.26953125" hidden="1" customWidth="1"/>
    <col min="54" max="55" width="30.26953125" hidden="1" customWidth="1"/>
    <col min="56" max="56" width="27.1796875" hidden="1" customWidth="1"/>
    <col min="57" max="57" width="34" hidden="1" customWidth="1"/>
    <col min="58" max="58" width="28.26953125" hidden="1" customWidth="1"/>
    <col min="59" max="59" width="4.7265625" hidden="1" customWidth="1"/>
    <col min="60" max="60" width="26.453125" hidden="1" customWidth="1"/>
    <col min="61" max="61" width="32.453125" customWidth="1"/>
    <col min="62" max="62" width="25.453125" customWidth="1"/>
    <col min="63" max="63" width="23.7265625" customWidth="1"/>
    <col min="64" max="64" width="19.453125" bestFit="1" customWidth="1"/>
    <col min="65" max="65" width="9" bestFit="1" customWidth="1"/>
    <col min="66" max="66" width="13.81640625" bestFit="1" customWidth="1"/>
    <col min="68" max="69" width="18.81640625" customWidth="1"/>
  </cols>
  <sheetData>
    <row r="1" spans="2:69" s="337" customFormat="1" ht="41">
      <c r="B1" s="685"/>
      <c r="C1" s="685"/>
      <c r="W1" s="686"/>
      <c r="X1" s="687" t="s">
        <v>1192</v>
      </c>
      <c r="Y1" s="687"/>
      <c r="Z1" s="688"/>
      <c r="AA1" s="689" t="s">
        <v>1193</v>
      </c>
      <c r="AB1" s="689"/>
      <c r="AC1" s="689"/>
      <c r="AD1" s="688"/>
      <c r="AE1" s="688"/>
      <c r="AF1" s="688"/>
      <c r="AG1" s="688"/>
      <c r="AH1" s="688"/>
      <c r="AI1" s="688"/>
      <c r="AJ1" s="688"/>
      <c r="AK1" s="688"/>
      <c r="AL1" s="688"/>
      <c r="AM1" s="688"/>
      <c r="AN1" s="688"/>
      <c r="AO1" s="689"/>
      <c r="AP1" s="688"/>
      <c r="AQ1" s="688"/>
      <c r="AR1" s="688"/>
      <c r="AS1" s="688"/>
      <c r="AT1" s="690"/>
      <c r="AU1" s="688"/>
      <c r="AV1" s="688"/>
      <c r="AW1" s="688"/>
      <c r="AX1" s="688"/>
      <c r="AY1" s="688"/>
      <c r="AZ1" s="688"/>
      <c r="BA1" s="688"/>
      <c r="BB1" s="688"/>
      <c r="BC1" s="688"/>
      <c r="BD1" s="688"/>
      <c r="BE1" s="688"/>
      <c r="BF1" s="688"/>
      <c r="BG1" s="688"/>
      <c r="BH1" s="688"/>
      <c r="BI1" s="882" t="s">
        <v>20</v>
      </c>
      <c r="BJ1" s="882"/>
      <c r="BK1" s="2"/>
    </row>
    <row r="2" spans="2:69" s="337" customFormat="1" ht="40.5" customHeight="1">
      <c r="B2" s="338"/>
      <c r="C2" s="338"/>
      <c r="D2" s="21"/>
      <c r="E2" s="21"/>
      <c r="F2" s="21"/>
      <c r="G2" s="21"/>
      <c r="H2" s="21"/>
      <c r="I2" s="21"/>
      <c r="J2" s="21"/>
      <c r="K2" s="21"/>
      <c r="L2" s="21"/>
      <c r="M2" s="21"/>
      <c r="N2" s="21"/>
      <c r="O2" s="21"/>
      <c r="P2" s="21"/>
      <c r="Q2" s="21"/>
      <c r="R2" s="810"/>
      <c r="S2" s="810"/>
      <c r="T2" s="810"/>
      <c r="U2" s="810"/>
      <c r="V2" s="810"/>
      <c r="W2" s="810"/>
      <c r="X2" s="691" t="s">
        <v>500</v>
      </c>
      <c r="Y2" s="691"/>
      <c r="Z2" s="691"/>
      <c r="AA2" s="691"/>
      <c r="AB2" s="691"/>
      <c r="AC2" s="691"/>
      <c r="AD2" s="691"/>
      <c r="AE2" s="691"/>
      <c r="AF2" s="688"/>
      <c r="AG2" s="688"/>
      <c r="AH2" s="688"/>
      <c r="AI2" s="688"/>
      <c r="AJ2" s="688"/>
      <c r="AK2" s="688"/>
      <c r="AL2" s="688"/>
      <c r="AM2" s="688"/>
      <c r="AN2" s="688"/>
      <c r="AO2" s="684"/>
      <c r="AP2" s="688"/>
      <c r="AQ2" s="688"/>
      <c r="AR2" s="688"/>
      <c r="AS2" s="688"/>
      <c r="AT2" s="690"/>
      <c r="AU2" s="688"/>
      <c r="AV2" s="688"/>
      <c r="AW2" s="688"/>
      <c r="AX2" s="688"/>
      <c r="AY2" s="688"/>
      <c r="AZ2" s="688"/>
      <c r="BA2" s="688"/>
      <c r="BB2" s="688"/>
      <c r="BC2" s="688"/>
      <c r="BD2" s="688"/>
      <c r="BE2" s="688"/>
      <c r="BF2" s="688"/>
      <c r="BG2" s="688"/>
      <c r="BH2" s="688"/>
      <c r="BI2" s="882" t="s">
        <v>499</v>
      </c>
      <c r="BJ2" s="882"/>
      <c r="BK2" s="2"/>
    </row>
    <row r="3" spans="2:69" s="337" customFormat="1" ht="40.5" customHeight="1">
      <c r="B3" s="338"/>
      <c r="C3" s="338"/>
      <c r="D3" s="21"/>
      <c r="E3" s="21"/>
      <c r="F3" s="21"/>
      <c r="G3" s="21"/>
      <c r="H3" s="21"/>
      <c r="I3" s="21"/>
      <c r="J3" s="21"/>
      <c r="K3" s="21"/>
      <c r="L3" s="21"/>
      <c r="M3" s="21"/>
      <c r="N3" s="21"/>
      <c r="O3" s="21"/>
      <c r="P3" s="21"/>
      <c r="Q3" s="21"/>
      <c r="R3" s="810"/>
      <c r="S3" s="810"/>
      <c r="T3" s="810"/>
      <c r="U3" s="810"/>
      <c r="V3" s="810"/>
      <c r="W3" s="810"/>
      <c r="X3" s="691" t="s">
        <v>1194</v>
      </c>
      <c r="Y3" s="691"/>
      <c r="Z3" s="691"/>
      <c r="AA3" s="691"/>
      <c r="AB3" s="691"/>
      <c r="AC3" s="691"/>
      <c r="AD3" s="691"/>
      <c r="AE3" s="691"/>
      <c r="AF3" s="688"/>
      <c r="AG3" s="688"/>
      <c r="AH3" s="688"/>
      <c r="AI3" s="688"/>
      <c r="AJ3" s="688"/>
      <c r="AK3" s="688"/>
      <c r="AL3" s="688"/>
      <c r="AM3" s="688"/>
      <c r="AN3" s="688"/>
      <c r="AO3" s="684"/>
      <c r="AP3" s="688"/>
      <c r="AQ3" s="688"/>
      <c r="AR3" s="688"/>
      <c r="AS3" s="688"/>
      <c r="AT3" s="690"/>
      <c r="AU3" s="688"/>
      <c r="AV3" s="688"/>
      <c r="AW3" s="688"/>
      <c r="AX3" s="688"/>
      <c r="AY3" s="688"/>
      <c r="AZ3" s="688"/>
      <c r="BA3" s="688"/>
      <c r="BB3" s="688"/>
      <c r="BC3" s="688"/>
      <c r="BD3" s="688"/>
      <c r="BE3" s="688"/>
      <c r="BF3" s="688"/>
      <c r="BG3" s="688"/>
      <c r="BH3" s="688"/>
      <c r="BI3" s="882" t="s">
        <v>961</v>
      </c>
      <c r="BJ3" s="882"/>
      <c r="BK3" s="2"/>
    </row>
    <row r="4" spans="2:69" s="337" customFormat="1" ht="40.5" customHeight="1">
      <c r="B4" s="338"/>
      <c r="C4" s="338"/>
      <c r="D4" s="21"/>
      <c r="E4" s="21"/>
      <c r="F4" s="21"/>
      <c r="G4" s="21"/>
      <c r="H4" s="21"/>
      <c r="I4" s="21"/>
      <c r="J4" s="21"/>
      <c r="K4" s="21"/>
      <c r="L4" s="21"/>
      <c r="M4" s="21"/>
      <c r="N4" s="21"/>
      <c r="O4" s="21"/>
      <c r="P4" s="21"/>
      <c r="Q4" s="21"/>
      <c r="R4" s="21"/>
      <c r="S4" s="21"/>
      <c r="T4" s="21"/>
      <c r="U4" s="21"/>
      <c r="V4" s="21"/>
      <c r="W4" s="689"/>
      <c r="X4" s="692" t="s">
        <v>1195</v>
      </c>
      <c r="Y4" s="692" t="s">
        <v>1195</v>
      </c>
      <c r="Z4" s="688"/>
      <c r="AA4" s="684"/>
      <c r="AB4" s="684"/>
      <c r="AC4" s="693"/>
      <c r="AD4" s="693"/>
      <c r="AE4" s="688"/>
      <c r="AF4" s="688"/>
      <c r="AG4" s="688"/>
      <c r="AH4" s="688"/>
      <c r="AI4" s="688"/>
      <c r="AJ4" s="688"/>
      <c r="AK4" s="688"/>
      <c r="AL4" s="688"/>
      <c r="AM4" s="688"/>
      <c r="AN4" s="688"/>
      <c r="AO4" s="684"/>
      <c r="AP4" s="688"/>
      <c r="AQ4" s="688"/>
      <c r="AR4" s="688"/>
      <c r="AS4" s="688"/>
      <c r="AT4" s="690"/>
      <c r="AU4" s="688"/>
      <c r="AV4" s="688"/>
      <c r="AW4" s="688"/>
      <c r="AX4" s="688"/>
      <c r="AY4" s="688"/>
      <c r="AZ4" s="688"/>
      <c r="BA4" s="688"/>
      <c r="BB4" s="688"/>
      <c r="BC4" s="688"/>
      <c r="BD4" s="688"/>
      <c r="BE4" s="688"/>
      <c r="BF4" s="688"/>
      <c r="BG4" s="688"/>
      <c r="BH4" s="688"/>
      <c r="BI4" s="882" t="s">
        <v>773</v>
      </c>
      <c r="BJ4" s="882"/>
      <c r="BK4" s="2"/>
    </row>
    <row r="5" spans="2:69" s="337" customFormat="1" ht="18" customHeight="1">
      <c r="B5" s="338"/>
      <c r="C5" s="869"/>
      <c r="D5" s="869"/>
      <c r="E5" s="869"/>
      <c r="F5" s="869"/>
      <c r="G5" s="869"/>
      <c r="H5" s="869"/>
      <c r="I5" s="869"/>
      <c r="J5" s="869"/>
      <c r="K5" s="869"/>
      <c r="L5" s="869"/>
      <c r="M5" s="869"/>
      <c r="N5" s="869"/>
      <c r="O5" s="869"/>
      <c r="P5" s="869"/>
      <c r="Q5" s="869"/>
      <c r="R5" s="869"/>
      <c r="S5" s="869"/>
      <c r="T5" s="869"/>
      <c r="U5" s="869"/>
      <c r="V5" s="869"/>
      <c r="W5" s="869"/>
      <c r="X5" s="869"/>
      <c r="Y5" s="869"/>
      <c r="Z5" s="869"/>
      <c r="AA5" s="869"/>
      <c r="AB5" s="869"/>
      <c r="AC5" s="869"/>
      <c r="AD5" s="869"/>
      <c r="AE5" s="869"/>
      <c r="AF5" s="869"/>
      <c r="AG5" s="869"/>
      <c r="AH5" s="869"/>
      <c r="AI5" s="869"/>
      <c r="AJ5" s="869"/>
      <c r="AK5" s="869"/>
      <c r="AL5" s="869"/>
      <c r="AM5" s="869"/>
      <c r="AN5" s="869"/>
      <c r="AO5" s="869"/>
      <c r="AP5" s="869"/>
      <c r="AQ5" s="869"/>
      <c r="AR5" s="869"/>
      <c r="AS5" s="869"/>
      <c r="AT5" s="869"/>
      <c r="AU5" s="869"/>
      <c r="AV5" s="869"/>
      <c r="AW5" s="869"/>
      <c r="AX5" s="869"/>
      <c r="AY5" s="869"/>
      <c r="AZ5" s="869"/>
      <c r="BA5" s="869"/>
      <c r="BB5" s="869"/>
      <c r="BC5" s="869"/>
      <c r="BD5" s="869"/>
      <c r="BE5" s="869"/>
      <c r="BF5" s="869"/>
      <c r="BG5" s="869"/>
      <c r="BH5" s="869"/>
      <c r="BI5" s="869"/>
      <c r="BJ5" s="869"/>
      <c r="BK5" s="694"/>
      <c r="BL5" s="694"/>
      <c r="BM5" s="694"/>
      <c r="BN5" s="694"/>
      <c r="BO5" s="694"/>
      <c r="BP5" s="694"/>
      <c r="BQ5" s="694"/>
    </row>
    <row r="6" spans="2:69" s="337" customFormat="1" ht="124.5" customHeight="1">
      <c r="B6" s="695"/>
      <c r="C6" s="695"/>
      <c r="D6" s="875" t="s">
        <v>1196</v>
      </c>
      <c r="E6" s="875"/>
      <c r="F6" s="875"/>
      <c r="G6" s="875"/>
      <c r="H6" s="875"/>
      <c r="I6" s="875"/>
      <c r="J6" s="875"/>
      <c r="K6" s="875"/>
      <c r="L6" s="875"/>
      <c r="M6" s="875"/>
      <c r="N6" s="875"/>
      <c r="O6" s="875"/>
      <c r="P6" s="875"/>
      <c r="Q6" s="875"/>
      <c r="R6" s="875"/>
      <c r="S6" s="875"/>
      <c r="T6" s="875"/>
      <c r="U6" s="875"/>
      <c r="V6" s="875"/>
      <c r="W6" s="875"/>
      <c r="X6" s="875"/>
      <c r="Y6" s="875"/>
      <c r="Z6" s="875"/>
      <c r="AA6" s="875"/>
      <c r="AB6" s="875"/>
      <c r="AC6" s="875"/>
      <c r="AD6" s="875"/>
      <c r="AE6" s="875"/>
      <c r="AF6" s="875"/>
      <c r="AG6" s="875"/>
      <c r="AH6" s="875"/>
      <c r="AI6" s="875"/>
      <c r="AJ6" s="875"/>
      <c r="AK6" s="875"/>
      <c r="AL6" s="875"/>
      <c r="AM6" s="875"/>
      <c r="AN6" s="875"/>
      <c r="AO6" s="875"/>
      <c r="AP6" s="875"/>
      <c r="AQ6" s="875"/>
      <c r="AR6" s="875"/>
      <c r="AS6" s="875"/>
      <c r="AT6" s="875"/>
      <c r="AU6" s="875"/>
      <c r="AV6" s="875"/>
      <c r="AW6" s="875"/>
      <c r="AX6" s="875"/>
      <c r="AY6" s="875"/>
      <c r="AZ6" s="875"/>
      <c r="BA6" s="875"/>
      <c r="BB6" s="875"/>
      <c r="BC6" s="875"/>
      <c r="BD6" s="875"/>
      <c r="BE6" s="875"/>
      <c r="BF6" s="875"/>
      <c r="BG6" s="875"/>
      <c r="BH6" s="875"/>
      <c r="BI6" s="875"/>
      <c r="BJ6" s="696"/>
      <c r="BK6" s="695"/>
      <c r="BL6" s="695"/>
      <c r="BM6" s="695"/>
      <c r="BN6" s="695"/>
      <c r="BO6" s="695"/>
      <c r="BP6" s="695"/>
      <c r="BQ6" s="695"/>
    </row>
    <row r="7" spans="2:69" s="337" customFormat="1" ht="27.5">
      <c r="B7" s="695"/>
      <c r="C7" s="697"/>
      <c r="D7" s="698">
        <v>1310000000</v>
      </c>
      <c r="E7" s="699"/>
      <c r="F7" s="700"/>
      <c r="G7" s="701"/>
      <c r="H7" s="701"/>
      <c r="I7" s="701"/>
      <c r="J7" s="701"/>
      <c r="K7" s="701"/>
      <c r="L7" s="697"/>
      <c r="M7" s="701"/>
      <c r="N7" s="701"/>
      <c r="O7" s="701"/>
      <c r="P7" s="701"/>
      <c r="Q7" s="701"/>
      <c r="R7" s="695"/>
      <c r="S7" s="695"/>
      <c r="T7" s="695"/>
      <c r="U7" s="695"/>
      <c r="V7" s="695"/>
      <c r="W7" s="695"/>
      <c r="X7" s="695"/>
      <c r="Y7" s="695"/>
      <c r="Z7" s="695"/>
      <c r="AA7" s="701"/>
      <c r="AB7" s="701"/>
      <c r="AC7" s="695"/>
      <c r="AD7" s="695"/>
      <c r="AE7" s="695"/>
      <c r="AF7" s="695"/>
      <c r="AG7" s="695"/>
      <c r="AH7" s="695"/>
      <c r="AI7" s="695"/>
      <c r="AJ7" s="695"/>
      <c r="AK7" s="695"/>
      <c r="AL7" s="695"/>
      <c r="AM7" s="695"/>
      <c r="AN7" s="695"/>
      <c r="AO7" s="695"/>
      <c r="AP7" s="695"/>
      <c r="AQ7" s="695"/>
      <c r="AR7" s="695"/>
      <c r="AS7" s="695"/>
      <c r="AT7" s="702"/>
      <c r="AU7" s="695"/>
      <c r="AV7" s="695"/>
      <c r="AW7" s="695"/>
      <c r="AX7" s="695"/>
      <c r="AY7" s="695"/>
      <c r="AZ7" s="695"/>
      <c r="BA7" s="695"/>
      <c r="BB7" s="695"/>
      <c r="BC7" s="695"/>
      <c r="BD7" s="695"/>
      <c r="BE7" s="695"/>
      <c r="BF7" s="695"/>
      <c r="BG7" s="695"/>
      <c r="BH7" s="695"/>
      <c r="BI7" s="695"/>
      <c r="BJ7" s="695"/>
    </row>
    <row r="8" spans="2:69" s="337" customFormat="1" ht="27.5">
      <c r="B8" s="695"/>
      <c r="C8" s="703"/>
      <c r="D8" s="704" t="s">
        <v>965</v>
      </c>
      <c r="E8" s="704"/>
      <c r="F8" s="703"/>
      <c r="G8" s="703"/>
      <c r="H8" s="703"/>
      <c r="I8" s="703"/>
      <c r="J8" s="703"/>
      <c r="K8" s="703"/>
      <c r="L8" s="703"/>
      <c r="M8" s="703"/>
      <c r="N8" s="704"/>
      <c r="O8" s="704"/>
      <c r="P8" s="704"/>
      <c r="Q8" s="704"/>
      <c r="R8" s="695"/>
      <c r="S8" s="695"/>
      <c r="T8" s="695"/>
      <c r="U8" s="695"/>
      <c r="V8" s="695"/>
      <c r="W8" s="695"/>
      <c r="X8" s="695"/>
      <c r="Y8" s="695"/>
      <c r="Z8" s="695"/>
      <c r="AA8" s="703"/>
      <c r="AB8" s="703"/>
      <c r="AC8" s="695"/>
      <c r="AD8" s="695"/>
      <c r="AE8" s="695"/>
      <c r="AF8" s="695"/>
      <c r="AG8" s="695"/>
      <c r="AH8" s="695"/>
      <c r="AI8" s="695"/>
      <c r="AJ8" s="695"/>
      <c r="AK8" s="695"/>
      <c r="AL8" s="695"/>
      <c r="AM8" s="695"/>
      <c r="AN8" s="695"/>
      <c r="AO8" s="695"/>
      <c r="AP8" s="695"/>
      <c r="AQ8" s="695"/>
      <c r="AR8" s="695"/>
      <c r="AS8" s="695"/>
      <c r="AT8" s="702"/>
      <c r="AU8" s="695"/>
      <c r="AV8" s="695"/>
      <c r="AW8" s="695"/>
      <c r="AX8" s="695"/>
      <c r="AY8" s="695"/>
      <c r="AZ8" s="695"/>
      <c r="BA8" s="695"/>
      <c r="BB8" s="695"/>
      <c r="BC8" s="695"/>
      <c r="BD8" s="695"/>
      <c r="BE8" s="695"/>
      <c r="BF8" s="695"/>
      <c r="BG8" s="695"/>
      <c r="BH8" s="695"/>
      <c r="BI8" s="695"/>
      <c r="BJ8" s="695"/>
    </row>
    <row r="9" spans="2:69" s="337" customFormat="1" ht="22.5">
      <c r="B9" s="705"/>
      <c r="C9" s="705"/>
      <c r="D9" s="705"/>
      <c r="E9" s="705"/>
      <c r="F9" s="705"/>
      <c r="G9" s="705"/>
      <c r="H9" s="705"/>
      <c r="I9" s="705"/>
      <c r="J9" s="705"/>
      <c r="K9" s="705"/>
      <c r="L9" s="705"/>
      <c r="M9" s="705"/>
      <c r="N9" s="705"/>
      <c r="O9" s="705"/>
      <c r="P9" s="705"/>
      <c r="Q9" s="705"/>
      <c r="R9" s="705"/>
      <c r="S9" s="705"/>
      <c r="T9" s="705"/>
      <c r="U9" s="705"/>
      <c r="V9" s="705"/>
      <c r="W9" s="705"/>
      <c r="X9" s="705"/>
      <c r="Y9" s="706"/>
      <c r="Z9" s="706"/>
      <c r="AA9" s="706"/>
      <c r="AB9" s="706"/>
      <c r="AC9" s="706"/>
      <c r="AD9" s="706"/>
      <c r="AE9" s="706" t="s">
        <v>1197</v>
      </c>
      <c r="AF9" s="706"/>
      <c r="AG9" s="706"/>
      <c r="AH9" s="706"/>
      <c r="AI9" s="706"/>
      <c r="AJ9" s="706"/>
      <c r="AK9" s="706"/>
      <c r="AL9" s="706"/>
      <c r="AM9" s="706"/>
      <c r="AN9" s="706"/>
      <c r="AO9" s="706"/>
      <c r="AP9" s="706"/>
      <c r="AQ9" s="706"/>
      <c r="AR9" s="706"/>
      <c r="AS9" s="706"/>
      <c r="AT9" s="707"/>
      <c r="AU9" s="706"/>
      <c r="AV9" s="706"/>
      <c r="AW9" s="706"/>
      <c r="AX9" s="706"/>
      <c r="AY9" s="706"/>
      <c r="AZ9" s="706"/>
      <c r="BA9" s="706"/>
      <c r="BB9" s="706"/>
      <c r="BC9" s="706"/>
      <c r="BD9" s="706"/>
      <c r="BE9" s="706"/>
      <c r="BF9" s="706"/>
      <c r="BG9" s="706"/>
      <c r="BH9" s="706"/>
      <c r="BI9" s="706"/>
      <c r="BJ9" s="706" t="s">
        <v>1421</v>
      </c>
    </row>
    <row r="10" spans="2:69" s="337" customFormat="1" ht="96.75" customHeight="1">
      <c r="B10" s="848" t="s">
        <v>1198</v>
      </c>
      <c r="C10" s="848" t="s">
        <v>1199</v>
      </c>
      <c r="D10" s="848" t="s">
        <v>1200</v>
      </c>
      <c r="E10" s="857" t="s">
        <v>1201</v>
      </c>
      <c r="F10" s="858"/>
      <c r="G10" s="858"/>
      <c r="H10" s="858"/>
      <c r="I10" s="858"/>
      <c r="J10" s="858"/>
      <c r="K10" s="858"/>
      <c r="L10" s="859"/>
      <c r="M10" s="708" t="s">
        <v>1202</v>
      </c>
      <c r="N10" s="708"/>
      <c r="O10" s="709" t="s">
        <v>1202</v>
      </c>
      <c r="P10" s="710"/>
      <c r="Q10" s="710"/>
      <c r="R10" s="710"/>
      <c r="S10" s="709"/>
      <c r="T10" s="710"/>
      <c r="U10" s="854" t="s">
        <v>1203</v>
      </c>
      <c r="V10" s="855"/>
      <c r="W10" s="855"/>
      <c r="X10" s="855"/>
      <c r="Y10" s="855"/>
      <c r="Z10" s="855"/>
      <c r="AA10" s="855"/>
      <c r="AB10" s="855"/>
      <c r="AC10" s="855"/>
      <c r="AD10" s="855"/>
      <c r="AE10" s="855"/>
      <c r="AF10" s="855"/>
      <c r="AG10" s="855"/>
      <c r="AH10" s="855"/>
      <c r="AI10" s="855"/>
      <c r="AJ10" s="855"/>
      <c r="AK10" s="855"/>
      <c r="AL10" s="855"/>
      <c r="AM10" s="855"/>
      <c r="AN10" s="855"/>
      <c r="AO10" s="855"/>
      <c r="AP10" s="855"/>
      <c r="AQ10" s="855"/>
      <c r="AR10" s="855"/>
      <c r="AS10" s="855"/>
      <c r="AT10" s="855"/>
      <c r="AU10" s="855"/>
      <c r="AV10" s="855"/>
      <c r="AW10" s="855"/>
      <c r="AX10" s="855"/>
      <c r="AY10" s="855"/>
      <c r="AZ10" s="855"/>
      <c r="BA10" s="855"/>
      <c r="BB10" s="855"/>
      <c r="BC10" s="855"/>
      <c r="BD10" s="855"/>
      <c r="BE10" s="855"/>
      <c r="BF10" s="855"/>
      <c r="BG10" s="855"/>
      <c r="BH10" s="855"/>
      <c r="BI10" s="856"/>
      <c r="BJ10" s="872" t="s">
        <v>1204</v>
      </c>
    </row>
    <row r="11" spans="2:69" s="337" customFormat="1" ht="33.75" customHeight="1">
      <c r="B11" s="849"/>
      <c r="C11" s="849"/>
      <c r="D11" s="849"/>
      <c r="E11" s="860"/>
      <c r="F11" s="861"/>
      <c r="G11" s="861"/>
      <c r="H11" s="861"/>
      <c r="I11" s="861"/>
      <c r="J11" s="861"/>
      <c r="K11" s="861"/>
      <c r="L11" s="862"/>
      <c r="M11" s="709"/>
      <c r="N11" s="711"/>
      <c r="O11" s="715"/>
      <c r="P11" s="716"/>
      <c r="Q11" s="716"/>
      <c r="R11" s="716"/>
      <c r="S11" s="715"/>
      <c r="T11" s="710"/>
      <c r="U11" s="854" t="s">
        <v>1205</v>
      </c>
      <c r="V11" s="855"/>
      <c r="W11" s="855"/>
      <c r="X11" s="855"/>
      <c r="Y11" s="855"/>
      <c r="Z11" s="855"/>
      <c r="AA11" s="855"/>
      <c r="AB11" s="855"/>
      <c r="AC11" s="855"/>
      <c r="AD11" s="855"/>
      <c r="AE11" s="855"/>
      <c r="AF11" s="855"/>
      <c r="AG11" s="855"/>
      <c r="AH11" s="855"/>
      <c r="AI11" s="855"/>
      <c r="AJ11" s="855"/>
      <c r="AK11" s="855"/>
      <c r="AL11" s="855"/>
      <c r="AM11" s="855"/>
      <c r="AN11" s="855"/>
      <c r="AO11" s="855"/>
      <c r="AP11" s="855"/>
      <c r="AQ11" s="855"/>
      <c r="AR11" s="855"/>
      <c r="AS11" s="855"/>
      <c r="AT11" s="855"/>
      <c r="AU11" s="855"/>
      <c r="AV11" s="855"/>
      <c r="AW11" s="855"/>
      <c r="AX11" s="855"/>
      <c r="AY11" s="855"/>
      <c r="AZ11" s="855"/>
      <c r="BA11" s="855"/>
      <c r="BB11" s="855"/>
      <c r="BC11" s="855"/>
      <c r="BD11" s="855"/>
      <c r="BE11" s="855"/>
      <c r="BF11" s="855"/>
      <c r="BG11" s="855"/>
      <c r="BH11" s="855"/>
      <c r="BI11" s="856"/>
      <c r="BJ11" s="873"/>
    </row>
    <row r="12" spans="2:69" s="337" customFormat="1" ht="96.75" hidden="1" customHeight="1">
      <c r="B12" s="849"/>
      <c r="C12" s="849"/>
      <c r="D12" s="849"/>
      <c r="E12" s="712"/>
      <c r="F12" s="713"/>
      <c r="G12" s="713"/>
      <c r="H12" s="713"/>
      <c r="I12" s="713"/>
      <c r="J12" s="713"/>
      <c r="K12" s="713"/>
      <c r="L12" s="714"/>
      <c r="M12" s="709"/>
      <c r="N12" s="711"/>
      <c r="O12" s="715"/>
      <c r="P12" s="716"/>
      <c r="Q12" s="716"/>
      <c r="R12" s="716"/>
      <c r="S12" s="715"/>
      <c r="T12" s="710"/>
      <c r="U12" s="715"/>
      <c r="V12" s="716"/>
      <c r="W12" s="716"/>
      <c r="X12" s="716"/>
      <c r="Y12" s="716"/>
      <c r="Z12" s="716"/>
      <c r="AA12" s="710"/>
      <c r="AB12" s="716"/>
      <c r="AC12" s="716"/>
      <c r="AD12" s="710"/>
      <c r="AE12" s="710"/>
      <c r="AF12" s="710"/>
      <c r="AG12" s="710"/>
      <c r="AH12" s="710"/>
      <c r="AI12" s="710"/>
      <c r="AJ12" s="710"/>
      <c r="AK12" s="710"/>
      <c r="AL12" s="710"/>
      <c r="AM12" s="710"/>
      <c r="AN12" s="710"/>
      <c r="AO12" s="710"/>
      <c r="AP12" s="709"/>
      <c r="AQ12" s="710"/>
      <c r="AR12" s="710"/>
      <c r="AS12" s="716"/>
      <c r="AT12" s="716"/>
      <c r="AU12" s="710"/>
      <c r="AV12" s="710"/>
      <c r="AW12" s="710"/>
      <c r="AX12" s="710"/>
      <c r="AY12" s="710"/>
      <c r="AZ12" s="710"/>
      <c r="BA12" s="710"/>
      <c r="BB12" s="710"/>
      <c r="BC12" s="710"/>
      <c r="BD12" s="710"/>
      <c r="BE12" s="710"/>
      <c r="BF12" s="710"/>
      <c r="BG12" s="710"/>
      <c r="BH12" s="710"/>
      <c r="BI12" s="715"/>
      <c r="BJ12" s="873"/>
    </row>
    <row r="13" spans="2:69" s="337" customFormat="1" ht="96.75" hidden="1" customHeight="1">
      <c r="B13" s="849"/>
      <c r="C13" s="849"/>
      <c r="D13" s="849"/>
      <c r="E13" s="717"/>
      <c r="F13" s="718"/>
      <c r="G13" s="718"/>
      <c r="H13" s="718"/>
      <c r="I13" s="718"/>
      <c r="J13" s="718"/>
      <c r="K13" s="718"/>
      <c r="L13" s="719"/>
      <c r="M13" s="709"/>
      <c r="N13" s="711"/>
      <c r="O13" s="715"/>
      <c r="P13" s="716"/>
      <c r="Q13" s="716"/>
      <c r="R13" s="716"/>
      <c r="S13" s="715"/>
      <c r="T13" s="710"/>
      <c r="U13" s="715"/>
      <c r="V13" s="716"/>
      <c r="W13" s="716"/>
      <c r="X13" s="716"/>
      <c r="Y13" s="716"/>
      <c r="Z13" s="716"/>
      <c r="AA13" s="710"/>
      <c r="AB13" s="716"/>
      <c r="AC13" s="716"/>
      <c r="AD13" s="710"/>
      <c r="AE13" s="710"/>
      <c r="AF13" s="710"/>
      <c r="AG13" s="710"/>
      <c r="AH13" s="710"/>
      <c r="AI13" s="710"/>
      <c r="AJ13" s="710"/>
      <c r="AK13" s="710"/>
      <c r="AL13" s="710"/>
      <c r="AM13" s="710"/>
      <c r="AN13" s="710"/>
      <c r="AO13" s="710"/>
      <c r="AP13" s="709"/>
      <c r="AQ13" s="710"/>
      <c r="AR13" s="710"/>
      <c r="AS13" s="716"/>
      <c r="AT13" s="716"/>
      <c r="AU13" s="710"/>
      <c r="AV13" s="710"/>
      <c r="AW13" s="710"/>
      <c r="AX13" s="710"/>
      <c r="AY13" s="710"/>
      <c r="AZ13" s="710"/>
      <c r="BA13" s="710"/>
      <c r="BB13" s="710"/>
      <c r="BC13" s="710"/>
      <c r="BD13" s="710"/>
      <c r="BE13" s="710"/>
      <c r="BF13" s="710"/>
      <c r="BG13" s="710"/>
      <c r="BH13" s="710"/>
      <c r="BI13" s="715"/>
      <c r="BJ13" s="873"/>
    </row>
    <row r="14" spans="2:69" ht="87" customHeight="1">
      <c r="B14" s="849"/>
      <c r="C14" s="849"/>
      <c r="D14" s="849"/>
      <c r="E14" s="866" t="s">
        <v>1206</v>
      </c>
      <c r="F14" s="867"/>
      <c r="G14" s="867"/>
      <c r="H14" s="867"/>
      <c r="I14" s="867"/>
      <c r="J14" s="867"/>
      <c r="K14" s="867"/>
      <c r="L14" s="868"/>
      <c r="M14" s="854" t="s">
        <v>1207</v>
      </c>
      <c r="N14" s="856"/>
      <c r="O14" s="851" t="s">
        <v>211</v>
      </c>
      <c r="P14" s="851" t="s">
        <v>957</v>
      </c>
      <c r="Q14" s="851" t="s">
        <v>1208</v>
      </c>
      <c r="R14" s="848" t="s">
        <v>1209</v>
      </c>
      <c r="S14" s="848" t="s">
        <v>1210</v>
      </c>
      <c r="T14" s="720"/>
      <c r="U14" s="857" t="s">
        <v>1211</v>
      </c>
      <c r="V14" s="858"/>
      <c r="W14" s="858"/>
      <c r="X14" s="858"/>
      <c r="Y14" s="858"/>
      <c r="Z14" s="858"/>
      <c r="AA14" s="858"/>
      <c r="AB14" s="858"/>
      <c r="AC14" s="858"/>
      <c r="AD14" s="858"/>
      <c r="AE14" s="858"/>
      <c r="AF14" s="858"/>
      <c r="AG14" s="858"/>
      <c r="AH14" s="858"/>
      <c r="AI14" s="858"/>
      <c r="AJ14" s="858"/>
      <c r="AK14" s="858"/>
      <c r="AL14" s="858"/>
      <c r="AM14" s="858"/>
      <c r="AN14" s="858"/>
      <c r="AO14" s="858"/>
      <c r="AP14" s="858"/>
      <c r="AQ14" s="858"/>
      <c r="AR14" s="858"/>
      <c r="AS14" s="858"/>
      <c r="AT14" s="858"/>
      <c r="AU14" s="858"/>
      <c r="AV14" s="858"/>
      <c r="AW14" s="858"/>
      <c r="AX14" s="858"/>
      <c r="AY14" s="858"/>
      <c r="AZ14" s="858"/>
      <c r="BA14" s="858"/>
      <c r="BB14" s="858"/>
      <c r="BC14" s="858"/>
      <c r="BD14" s="858"/>
      <c r="BE14" s="858"/>
      <c r="BF14" s="858"/>
      <c r="BG14" s="858"/>
      <c r="BH14" s="858"/>
      <c r="BI14" s="859"/>
      <c r="BJ14" s="873"/>
      <c r="BK14" s="721"/>
      <c r="BL14" s="721"/>
    </row>
    <row r="15" spans="2:69" ht="162.75" customHeight="1">
      <c r="B15" s="849"/>
      <c r="C15" s="849"/>
      <c r="D15" s="849"/>
      <c r="E15" s="848"/>
      <c r="F15" s="722" t="s">
        <v>1212</v>
      </c>
      <c r="G15" s="722" t="s">
        <v>23</v>
      </c>
      <c r="H15" s="722" t="s">
        <v>1124</v>
      </c>
      <c r="I15" s="722" t="s">
        <v>1440</v>
      </c>
      <c r="J15" s="848"/>
      <c r="K15" s="848"/>
      <c r="L15" s="848" t="s">
        <v>1190</v>
      </c>
      <c r="M15" s="851" t="s">
        <v>1213</v>
      </c>
      <c r="N15" s="870" t="s">
        <v>1214</v>
      </c>
      <c r="O15" s="852"/>
      <c r="P15" s="852"/>
      <c r="Q15" s="852"/>
      <c r="R15" s="849"/>
      <c r="S15" s="849"/>
      <c r="T15" s="720"/>
      <c r="U15" s="860"/>
      <c r="V15" s="861"/>
      <c r="W15" s="861"/>
      <c r="X15" s="861"/>
      <c r="Y15" s="861"/>
      <c r="Z15" s="861"/>
      <c r="AA15" s="861"/>
      <c r="AB15" s="861"/>
      <c r="AC15" s="861"/>
      <c r="AD15" s="861"/>
      <c r="AE15" s="861"/>
      <c r="AF15" s="861"/>
      <c r="AG15" s="861"/>
      <c r="AH15" s="861"/>
      <c r="AI15" s="861"/>
      <c r="AJ15" s="861"/>
      <c r="AK15" s="861"/>
      <c r="AL15" s="861"/>
      <c r="AM15" s="861"/>
      <c r="AN15" s="861"/>
      <c r="AO15" s="861"/>
      <c r="AP15" s="861"/>
      <c r="AQ15" s="861"/>
      <c r="AR15" s="861"/>
      <c r="AS15" s="861"/>
      <c r="AT15" s="861"/>
      <c r="AU15" s="861"/>
      <c r="AV15" s="861"/>
      <c r="AW15" s="861"/>
      <c r="AX15" s="861"/>
      <c r="AY15" s="861"/>
      <c r="AZ15" s="861"/>
      <c r="BA15" s="861"/>
      <c r="BB15" s="861"/>
      <c r="BC15" s="861"/>
      <c r="BD15" s="861"/>
      <c r="BE15" s="861"/>
      <c r="BF15" s="861"/>
      <c r="BG15" s="861"/>
      <c r="BH15" s="861"/>
      <c r="BI15" s="862"/>
      <c r="BJ15" s="873"/>
      <c r="BK15" s="721"/>
      <c r="BL15" s="721"/>
    </row>
    <row r="16" spans="2:69" s="724" customFormat="1" ht="81" customHeight="1">
      <c r="B16" s="850"/>
      <c r="C16" s="850"/>
      <c r="D16" s="850"/>
      <c r="E16" s="850"/>
      <c r="F16" s="723"/>
      <c r="G16" s="723"/>
      <c r="H16" s="723"/>
      <c r="I16" s="723"/>
      <c r="J16" s="850"/>
      <c r="K16" s="850"/>
      <c r="L16" s="850"/>
      <c r="M16" s="853"/>
      <c r="N16" s="871"/>
      <c r="O16" s="853"/>
      <c r="P16" s="853"/>
      <c r="Q16" s="853"/>
      <c r="R16" s="850"/>
      <c r="S16" s="850"/>
      <c r="T16" s="720"/>
      <c r="U16" s="863"/>
      <c r="V16" s="864"/>
      <c r="W16" s="864"/>
      <c r="X16" s="864"/>
      <c r="Y16" s="864"/>
      <c r="Z16" s="864"/>
      <c r="AA16" s="864"/>
      <c r="AB16" s="864"/>
      <c r="AC16" s="864"/>
      <c r="AD16" s="864"/>
      <c r="AE16" s="864"/>
      <c r="AF16" s="864"/>
      <c r="AG16" s="864"/>
      <c r="AH16" s="864"/>
      <c r="AI16" s="864"/>
      <c r="AJ16" s="864"/>
      <c r="AK16" s="864"/>
      <c r="AL16" s="864"/>
      <c r="AM16" s="864"/>
      <c r="AN16" s="864"/>
      <c r="AO16" s="864"/>
      <c r="AP16" s="864"/>
      <c r="AQ16" s="864"/>
      <c r="AR16" s="864"/>
      <c r="AS16" s="864"/>
      <c r="AT16" s="864"/>
      <c r="AU16" s="864"/>
      <c r="AV16" s="864"/>
      <c r="AW16" s="864"/>
      <c r="AX16" s="864"/>
      <c r="AY16" s="864"/>
      <c r="AZ16" s="864"/>
      <c r="BA16" s="864"/>
      <c r="BB16" s="864"/>
      <c r="BC16" s="864"/>
      <c r="BD16" s="864"/>
      <c r="BE16" s="864"/>
      <c r="BF16" s="864"/>
      <c r="BG16" s="864"/>
      <c r="BH16" s="864"/>
      <c r="BI16" s="865"/>
      <c r="BJ16" s="874"/>
    </row>
    <row r="17" spans="2:71" s="337" customFormat="1" ht="35.25" customHeight="1" outlineLevel="1">
      <c r="B17" s="725"/>
      <c r="C17" s="725"/>
      <c r="D17" s="726"/>
      <c r="E17" s="725"/>
      <c r="F17" s="725" t="s">
        <v>1215</v>
      </c>
      <c r="G17" s="725" t="s">
        <v>1216</v>
      </c>
      <c r="H17" s="725" t="s">
        <v>1217</v>
      </c>
      <c r="I17" s="725" t="s">
        <v>1218</v>
      </c>
      <c r="J17" s="725"/>
      <c r="K17" s="725"/>
      <c r="L17" s="725" t="s">
        <v>1215</v>
      </c>
      <c r="M17" s="727" t="s">
        <v>1219</v>
      </c>
      <c r="N17" s="727" t="s">
        <v>1220</v>
      </c>
      <c r="O17" s="727" t="s">
        <v>1221</v>
      </c>
      <c r="P17" s="727" t="s">
        <v>1222</v>
      </c>
      <c r="Q17" s="727" t="s">
        <v>1223</v>
      </c>
      <c r="R17" s="727" t="s">
        <v>1224</v>
      </c>
      <c r="S17" s="727" t="s">
        <v>1224</v>
      </c>
      <c r="T17" s="727"/>
      <c r="U17" s="883" t="s">
        <v>1224</v>
      </c>
      <c r="V17" s="884"/>
      <c r="W17" s="884"/>
      <c r="X17" s="884"/>
      <c r="Y17" s="884"/>
      <c r="Z17" s="884"/>
      <c r="AA17" s="884"/>
      <c r="AB17" s="884"/>
      <c r="AC17" s="884"/>
      <c r="AD17" s="884"/>
      <c r="AE17" s="884"/>
      <c r="AF17" s="884"/>
      <c r="AG17" s="884"/>
      <c r="AH17" s="884"/>
      <c r="AI17" s="884"/>
      <c r="AJ17" s="884"/>
      <c r="AK17" s="884"/>
      <c r="AL17" s="884"/>
      <c r="AM17" s="884"/>
      <c r="AN17" s="884"/>
      <c r="AO17" s="884"/>
      <c r="AP17" s="884"/>
      <c r="AQ17" s="884"/>
      <c r="AR17" s="884"/>
      <c r="AS17" s="884"/>
      <c r="AT17" s="884"/>
      <c r="AU17" s="884"/>
      <c r="AV17" s="884"/>
      <c r="AW17" s="884"/>
      <c r="AX17" s="884"/>
      <c r="AY17" s="884"/>
      <c r="AZ17" s="884"/>
      <c r="BA17" s="884"/>
      <c r="BB17" s="884"/>
      <c r="BC17" s="884"/>
      <c r="BD17" s="884"/>
      <c r="BE17" s="884"/>
      <c r="BF17" s="884"/>
      <c r="BG17" s="884"/>
      <c r="BH17" s="884"/>
      <c r="BI17" s="885"/>
      <c r="BJ17" s="725"/>
    </row>
    <row r="18" spans="2:71" s="728" customFormat="1" ht="23" outlineLevel="1">
      <c r="B18" s="720">
        <v>1</v>
      </c>
      <c r="C18" s="720">
        <v>2</v>
      </c>
      <c r="D18" s="720">
        <v>3</v>
      </c>
      <c r="E18" s="720"/>
      <c r="F18" s="720">
        <f>+E18+1</f>
        <v>1</v>
      </c>
      <c r="G18" s="720">
        <f>+F18+1</f>
        <v>2</v>
      </c>
      <c r="H18" s="720">
        <v>5</v>
      </c>
      <c r="I18" s="720">
        <v>6</v>
      </c>
      <c r="J18" s="720"/>
      <c r="K18" s="720"/>
      <c r="L18" s="720">
        <v>4</v>
      </c>
      <c r="M18" s="720">
        <v>4</v>
      </c>
      <c r="N18" s="720">
        <v>5</v>
      </c>
      <c r="O18" s="720">
        <v>8</v>
      </c>
      <c r="P18" s="720">
        <f>+O18+1</f>
        <v>9</v>
      </c>
      <c r="Q18" s="720">
        <v>7</v>
      </c>
      <c r="R18" s="720">
        <v>10</v>
      </c>
      <c r="S18" s="720">
        <v>7</v>
      </c>
      <c r="T18" s="720"/>
      <c r="U18" s="866">
        <v>5</v>
      </c>
      <c r="V18" s="867"/>
      <c r="W18" s="867"/>
      <c r="X18" s="867"/>
      <c r="Y18" s="867"/>
      <c r="Z18" s="867"/>
      <c r="AA18" s="867"/>
      <c r="AB18" s="867"/>
      <c r="AC18" s="867"/>
      <c r="AD18" s="867"/>
      <c r="AE18" s="867"/>
      <c r="AF18" s="867"/>
      <c r="AG18" s="867"/>
      <c r="AH18" s="867"/>
      <c r="AI18" s="867"/>
      <c r="AJ18" s="867"/>
      <c r="AK18" s="867"/>
      <c r="AL18" s="867"/>
      <c r="AM18" s="867"/>
      <c r="AN18" s="867"/>
      <c r="AO18" s="867"/>
      <c r="AP18" s="867"/>
      <c r="AQ18" s="867"/>
      <c r="AR18" s="867"/>
      <c r="AS18" s="867"/>
      <c r="AT18" s="867"/>
      <c r="AU18" s="867"/>
      <c r="AV18" s="867"/>
      <c r="AW18" s="867"/>
      <c r="AX18" s="867"/>
      <c r="AY18" s="867"/>
      <c r="AZ18" s="867"/>
      <c r="BA18" s="867"/>
      <c r="BB18" s="867"/>
      <c r="BC18" s="867"/>
      <c r="BD18" s="867"/>
      <c r="BE18" s="867"/>
      <c r="BF18" s="867"/>
      <c r="BG18" s="867"/>
      <c r="BH18" s="867"/>
      <c r="BI18" s="868"/>
      <c r="BJ18" s="720">
        <v>6</v>
      </c>
    </row>
    <row r="19" spans="2:71" ht="69" hidden="1">
      <c r="B19" s="720">
        <v>1</v>
      </c>
      <c r="C19" s="720" t="s">
        <v>1225</v>
      </c>
      <c r="D19" s="729" t="s">
        <v>1226</v>
      </c>
      <c r="E19" s="730"/>
      <c r="F19" s="729"/>
      <c r="G19" s="729"/>
      <c r="H19" s="729"/>
      <c r="I19" s="729"/>
      <c r="J19" s="729"/>
      <c r="K19" s="729"/>
      <c r="L19" s="730"/>
      <c r="M19" s="731"/>
      <c r="N19" s="731"/>
      <c r="O19" s="731"/>
      <c r="P19" s="731"/>
      <c r="Q19" s="731"/>
      <c r="R19" s="731"/>
      <c r="S19" s="732"/>
      <c r="T19" s="731"/>
      <c r="U19" s="731"/>
      <c r="V19" s="731"/>
      <c r="W19" s="732"/>
      <c r="X19" s="731"/>
      <c r="Y19" s="731"/>
      <c r="Z19" s="731"/>
      <c r="AA19" s="733"/>
      <c r="AB19" s="733"/>
      <c r="AC19" s="732"/>
      <c r="AD19" s="733"/>
      <c r="AE19" s="733"/>
      <c r="AF19" s="733"/>
      <c r="AG19" s="733"/>
      <c r="AH19" s="733"/>
      <c r="AI19" s="733"/>
      <c r="AJ19" s="733"/>
      <c r="AK19" s="733"/>
      <c r="AL19" s="733"/>
      <c r="AM19" s="733"/>
      <c r="AN19" s="733"/>
      <c r="AO19" s="733"/>
      <c r="AP19" s="732"/>
      <c r="AQ19" s="732"/>
      <c r="AR19" s="733"/>
      <c r="AS19" s="733"/>
      <c r="AT19" s="734"/>
      <c r="AU19" s="733"/>
      <c r="AV19" s="733"/>
      <c r="AW19" s="733"/>
      <c r="AX19" s="733"/>
      <c r="AY19" s="733"/>
      <c r="AZ19" s="733"/>
      <c r="BA19" s="733"/>
      <c r="BB19" s="733"/>
      <c r="BC19" s="733"/>
      <c r="BD19" s="733"/>
      <c r="BE19" s="733"/>
      <c r="BF19" s="733"/>
      <c r="BG19" s="733"/>
      <c r="BH19" s="733"/>
      <c r="BI19" s="732"/>
      <c r="BJ19" s="735">
        <f t="shared" ref="BJ19:BJ50" si="0">SUBTOTAL(9,S19:BI19)</f>
        <v>0</v>
      </c>
      <c r="BK19" s="736">
        <f t="shared" ref="BK19:BK41" si="1">SUM(E19:BI19)</f>
        <v>0</v>
      </c>
      <c r="BL19" s="737"/>
      <c r="BN19" s="738"/>
      <c r="BP19" s="739"/>
      <c r="BQ19" s="739"/>
      <c r="BR19" s="740"/>
      <c r="BS19" s="739"/>
    </row>
    <row r="20" spans="2:71" ht="69" hidden="1">
      <c r="B20" s="720">
        <f t="shared" ref="B20:B32" si="2">+B19+1</f>
        <v>2</v>
      </c>
      <c r="C20" s="720" t="s">
        <v>1227</v>
      </c>
      <c r="D20" s="729" t="s">
        <v>1228</v>
      </c>
      <c r="E20" s="730"/>
      <c r="F20" s="729"/>
      <c r="G20" s="729"/>
      <c r="H20" s="729"/>
      <c r="I20" s="729"/>
      <c r="J20" s="729"/>
      <c r="K20" s="729"/>
      <c r="L20" s="730"/>
      <c r="M20" s="741"/>
      <c r="N20" s="741"/>
      <c r="O20" s="741"/>
      <c r="P20" s="741"/>
      <c r="Q20" s="741"/>
      <c r="R20" s="741"/>
      <c r="S20" s="732"/>
      <c r="T20" s="741"/>
      <c r="U20" s="741"/>
      <c r="V20" s="741"/>
      <c r="W20" s="732"/>
      <c r="X20" s="741"/>
      <c r="Y20" s="741"/>
      <c r="Z20" s="741"/>
      <c r="AA20" s="732"/>
      <c r="AB20" s="732"/>
      <c r="AC20" s="732"/>
      <c r="AD20" s="732"/>
      <c r="AE20" s="732"/>
      <c r="AF20" s="732"/>
      <c r="AG20" s="732"/>
      <c r="AH20" s="732"/>
      <c r="AI20" s="732"/>
      <c r="AJ20" s="732"/>
      <c r="AK20" s="732"/>
      <c r="AL20" s="732"/>
      <c r="AM20" s="732"/>
      <c r="AN20" s="732"/>
      <c r="AO20" s="732"/>
      <c r="AP20" s="732"/>
      <c r="AQ20" s="732"/>
      <c r="AR20" s="732"/>
      <c r="AS20" s="732"/>
      <c r="AT20" s="742"/>
      <c r="AU20" s="732"/>
      <c r="AV20" s="732"/>
      <c r="AW20" s="732"/>
      <c r="AX20" s="732"/>
      <c r="AY20" s="732"/>
      <c r="AZ20" s="732"/>
      <c r="BA20" s="732"/>
      <c r="BB20" s="732"/>
      <c r="BC20" s="732"/>
      <c r="BD20" s="732"/>
      <c r="BE20" s="732"/>
      <c r="BF20" s="732"/>
      <c r="BG20" s="732"/>
      <c r="BH20" s="732"/>
      <c r="BI20" s="732"/>
      <c r="BJ20" s="735">
        <f t="shared" si="0"/>
        <v>0</v>
      </c>
      <c r="BK20" s="736">
        <f t="shared" si="1"/>
        <v>0</v>
      </c>
      <c r="BL20" s="737"/>
      <c r="BN20" s="738"/>
      <c r="BP20" s="739"/>
      <c r="BQ20" s="739"/>
      <c r="BR20" s="740"/>
      <c r="BS20" s="739"/>
    </row>
    <row r="21" spans="2:71" ht="69" hidden="1">
      <c r="B21" s="720">
        <f t="shared" si="2"/>
        <v>3</v>
      </c>
      <c r="C21" s="720" t="s">
        <v>1229</v>
      </c>
      <c r="D21" s="729" t="s">
        <v>1230</v>
      </c>
      <c r="E21" s="730"/>
      <c r="F21" s="729"/>
      <c r="G21" s="729"/>
      <c r="H21" s="729"/>
      <c r="I21" s="729"/>
      <c r="J21" s="729"/>
      <c r="K21" s="729"/>
      <c r="L21" s="732"/>
      <c r="M21" s="741"/>
      <c r="N21" s="743"/>
      <c r="O21" s="743"/>
      <c r="P21" s="741"/>
      <c r="Q21" s="741"/>
      <c r="R21" s="741"/>
      <c r="S21" s="732"/>
      <c r="T21" s="741"/>
      <c r="U21" s="741"/>
      <c r="V21" s="741"/>
      <c r="W21" s="732"/>
      <c r="X21" s="741"/>
      <c r="Y21" s="741"/>
      <c r="Z21" s="741"/>
      <c r="AA21" s="732"/>
      <c r="AB21" s="732"/>
      <c r="AC21" s="732"/>
      <c r="AD21" s="732"/>
      <c r="AE21" s="732"/>
      <c r="AF21" s="732"/>
      <c r="AG21" s="732"/>
      <c r="AH21" s="732"/>
      <c r="AI21" s="732"/>
      <c r="AJ21" s="732"/>
      <c r="AK21" s="732"/>
      <c r="AL21" s="732"/>
      <c r="AM21" s="732"/>
      <c r="AN21" s="732"/>
      <c r="AO21" s="732"/>
      <c r="AP21" s="732"/>
      <c r="AQ21" s="732"/>
      <c r="AR21" s="732"/>
      <c r="AS21" s="732"/>
      <c r="AT21" s="742"/>
      <c r="AU21" s="732"/>
      <c r="AV21" s="732"/>
      <c r="AW21" s="732"/>
      <c r="AX21" s="732"/>
      <c r="AY21" s="732"/>
      <c r="AZ21" s="732"/>
      <c r="BA21" s="732"/>
      <c r="BB21" s="732"/>
      <c r="BC21" s="732"/>
      <c r="BD21" s="732"/>
      <c r="BE21" s="732"/>
      <c r="BF21" s="732"/>
      <c r="BG21" s="732"/>
      <c r="BH21" s="732"/>
      <c r="BI21" s="732"/>
      <c r="BJ21" s="735">
        <f t="shared" si="0"/>
        <v>0</v>
      </c>
      <c r="BK21" s="736">
        <f t="shared" si="1"/>
        <v>0</v>
      </c>
      <c r="BL21" s="737"/>
      <c r="BN21" s="738"/>
      <c r="BP21" s="739"/>
      <c r="BQ21" s="739"/>
      <c r="BR21" s="740"/>
      <c r="BS21" s="739"/>
    </row>
    <row r="22" spans="2:71" ht="69" hidden="1">
      <c r="B22" s="720">
        <f t="shared" si="2"/>
        <v>4</v>
      </c>
      <c r="C22" s="720" t="s">
        <v>1231</v>
      </c>
      <c r="D22" s="729" t="s">
        <v>1232</v>
      </c>
      <c r="E22" s="730"/>
      <c r="F22" s="729"/>
      <c r="G22" s="729"/>
      <c r="H22" s="729"/>
      <c r="I22" s="729"/>
      <c r="J22" s="729"/>
      <c r="K22" s="729"/>
      <c r="L22" s="730"/>
      <c r="M22" s="741"/>
      <c r="N22" s="741"/>
      <c r="O22" s="741"/>
      <c r="P22" s="741"/>
      <c r="Q22" s="741"/>
      <c r="R22" s="741"/>
      <c r="S22" s="732"/>
      <c r="T22" s="741"/>
      <c r="U22" s="741"/>
      <c r="V22" s="741"/>
      <c r="W22" s="732"/>
      <c r="X22" s="741"/>
      <c r="Y22" s="741"/>
      <c r="Z22" s="741"/>
      <c r="AA22" s="732"/>
      <c r="AB22" s="732"/>
      <c r="AC22" s="732"/>
      <c r="AD22" s="732"/>
      <c r="AE22" s="732"/>
      <c r="AF22" s="732"/>
      <c r="AG22" s="732"/>
      <c r="AH22" s="732"/>
      <c r="AI22" s="732"/>
      <c r="AJ22" s="732"/>
      <c r="AK22" s="732"/>
      <c r="AL22" s="732"/>
      <c r="AM22" s="732"/>
      <c r="AN22" s="732"/>
      <c r="AO22" s="732"/>
      <c r="AP22" s="732"/>
      <c r="AQ22" s="732"/>
      <c r="AR22" s="732"/>
      <c r="AS22" s="732"/>
      <c r="AT22" s="742"/>
      <c r="AU22" s="732"/>
      <c r="AV22" s="732"/>
      <c r="AW22" s="732"/>
      <c r="AX22" s="732"/>
      <c r="AY22" s="732"/>
      <c r="AZ22" s="732"/>
      <c r="BA22" s="732"/>
      <c r="BB22" s="732"/>
      <c r="BC22" s="732"/>
      <c r="BD22" s="732"/>
      <c r="BE22" s="732"/>
      <c r="BF22" s="732"/>
      <c r="BG22" s="732"/>
      <c r="BH22" s="732"/>
      <c r="BI22" s="732"/>
      <c r="BJ22" s="735">
        <f t="shared" si="0"/>
        <v>0</v>
      </c>
      <c r="BK22" s="736">
        <f t="shared" si="1"/>
        <v>0</v>
      </c>
      <c r="BL22" s="737"/>
      <c r="BN22" s="738"/>
      <c r="BP22" s="739"/>
      <c r="BQ22" s="739"/>
      <c r="BR22" s="740"/>
      <c r="BS22" s="739"/>
    </row>
    <row r="23" spans="2:71" ht="69" hidden="1">
      <c r="B23" s="720">
        <f t="shared" si="2"/>
        <v>5</v>
      </c>
      <c r="C23" s="720" t="s">
        <v>1233</v>
      </c>
      <c r="D23" s="729" t="s">
        <v>1234</v>
      </c>
      <c r="E23" s="730"/>
      <c r="F23" s="729"/>
      <c r="G23" s="729"/>
      <c r="H23" s="729"/>
      <c r="I23" s="729"/>
      <c r="J23" s="729"/>
      <c r="K23" s="729"/>
      <c r="L23" s="730"/>
      <c r="M23" s="741"/>
      <c r="N23" s="741"/>
      <c r="O23" s="741"/>
      <c r="P23" s="741"/>
      <c r="Q23" s="741"/>
      <c r="R23" s="741"/>
      <c r="S23" s="732"/>
      <c r="T23" s="741"/>
      <c r="U23" s="741"/>
      <c r="V23" s="741"/>
      <c r="W23" s="732"/>
      <c r="X23" s="741"/>
      <c r="Y23" s="741"/>
      <c r="Z23" s="741"/>
      <c r="AA23" s="732"/>
      <c r="AB23" s="732"/>
      <c r="AC23" s="732"/>
      <c r="AD23" s="732"/>
      <c r="AE23" s="732"/>
      <c r="AF23" s="732"/>
      <c r="AG23" s="732"/>
      <c r="AH23" s="732"/>
      <c r="AI23" s="732"/>
      <c r="AJ23" s="732"/>
      <c r="AK23" s="732"/>
      <c r="AL23" s="732"/>
      <c r="AM23" s="732"/>
      <c r="AN23" s="732"/>
      <c r="AO23" s="732"/>
      <c r="AP23" s="732"/>
      <c r="AQ23" s="732"/>
      <c r="AR23" s="732"/>
      <c r="AS23" s="732"/>
      <c r="AT23" s="742"/>
      <c r="AU23" s="732"/>
      <c r="AV23" s="732"/>
      <c r="AW23" s="732"/>
      <c r="AX23" s="732"/>
      <c r="AY23" s="732"/>
      <c r="AZ23" s="732"/>
      <c r="BA23" s="732"/>
      <c r="BB23" s="732"/>
      <c r="BC23" s="732"/>
      <c r="BD23" s="732"/>
      <c r="BE23" s="732"/>
      <c r="BF23" s="732"/>
      <c r="BG23" s="732"/>
      <c r="BH23" s="732"/>
      <c r="BI23" s="732"/>
      <c r="BJ23" s="735">
        <f t="shared" si="0"/>
        <v>0</v>
      </c>
      <c r="BK23" s="736">
        <f t="shared" si="1"/>
        <v>0</v>
      </c>
      <c r="BL23" s="737"/>
      <c r="BN23" s="738"/>
      <c r="BP23" s="739"/>
      <c r="BQ23" s="739"/>
      <c r="BR23" s="740"/>
      <c r="BS23" s="739"/>
    </row>
    <row r="24" spans="2:71" ht="69" hidden="1">
      <c r="B24" s="720">
        <f t="shared" si="2"/>
        <v>6</v>
      </c>
      <c r="C24" s="720" t="s">
        <v>1235</v>
      </c>
      <c r="D24" s="729" t="s">
        <v>1236</v>
      </c>
      <c r="E24" s="730"/>
      <c r="F24" s="729"/>
      <c r="G24" s="729"/>
      <c r="H24" s="729"/>
      <c r="I24" s="729"/>
      <c r="J24" s="729"/>
      <c r="K24" s="729"/>
      <c r="L24" s="730"/>
      <c r="M24" s="741"/>
      <c r="N24" s="741"/>
      <c r="O24" s="741"/>
      <c r="P24" s="741"/>
      <c r="Q24" s="741"/>
      <c r="R24" s="741"/>
      <c r="S24" s="732"/>
      <c r="T24" s="741"/>
      <c r="U24" s="741"/>
      <c r="V24" s="741"/>
      <c r="W24" s="732"/>
      <c r="X24" s="741"/>
      <c r="Y24" s="741"/>
      <c r="Z24" s="741"/>
      <c r="AA24" s="732"/>
      <c r="AB24" s="732"/>
      <c r="AC24" s="732"/>
      <c r="AD24" s="732"/>
      <c r="AE24" s="732"/>
      <c r="AF24" s="732"/>
      <c r="AG24" s="732"/>
      <c r="AH24" s="732"/>
      <c r="AI24" s="732"/>
      <c r="AJ24" s="732"/>
      <c r="AK24" s="732"/>
      <c r="AL24" s="732"/>
      <c r="AM24" s="732"/>
      <c r="AN24" s="732"/>
      <c r="AO24" s="732"/>
      <c r="AP24" s="732"/>
      <c r="AQ24" s="732"/>
      <c r="AR24" s="732"/>
      <c r="AS24" s="732"/>
      <c r="AT24" s="742"/>
      <c r="AU24" s="732"/>
      <c r="AV24" s="732"/>
      <c r="AW24" s="732"/>
      <c r="AX24" s="732"/>
      <c r="AY24" s="732"/>
      <c r="AZ24" s="732"/>
      <c r="BA24" s="732"/>
      <c r="BB24" s="732"/>
      <c r="BC24" s="732"/>
      <c r="BD24" s="732"/>
      <c r="BE24" s="732"/>
      <c r="BF24" s="732"/>
      <c r="BG24" s="732"/>
      <c r="BH24" s="732"/>
      <c r="BI24" s="732"/>
      <c r="BJ24" s="735">
        <f t="shared" si="0"/>
        <v>0</v>
      </c>
      <c r="BK24" s="736">
        <f t="shared" si="1"/>
        <v>0</v>
      </c>
      <c r="BL24" s="737"/>
      <c r="BN24" s="738"/>
      <c r="BP24" s="739"/>
      <c r="BQ24" s="739"/>
      <c r="BR24" s="740"/>
      <c r="BS24" s="739"/>
    </row>
    <row r="25" spans="2:71" ht="46" hidden="1">
      <c r="B25" s="720">
        <f t="shared" si="2"/>
        <v>7</v>
      </c>
      <c r="C25" s="720" t="s">
        <v>1237</v>
      </c>
      <c r="D25" s="729" t="s">
        <v>1238</v>
      </c>
      <c r="E25" s="730"/>
      <c r="F25" s="729"/>
      <c r="G25" s="729"/>
      <c r="H25" s="729"/>
      <c r="I25" s="729"/>
      <c r="J25" s="729"/>
      <c r="K25" s="729"/>
      <c r="L25" s="730"/>
      <c r="M25" s="741"/>
      <c r="N25" s="741"/>
      <c r="O25" s="741"/>
      <c r="P25" s="741"/>
      <c r="Q25" s="741"/>
      <c r="R25" s="741"/>
      <c r="S25" s="732"/>
      <c r="T25" s="741"/>
      <c r="U25" s="741"/>
      <c r="V25" s="741"/>
      <c r="W25" s="732"/>
      <c r="X25" s="741"/>
      <c r="Y25" s="741"/>
      <c r="Z25" s="741"/>
      <c r="AA25" s="732"/>
      <c r="AB25" s="732"/>
      <c r="AC25" s="732"/>
      <c r="AD25" s="732"/>
      <c r="AE25" s="732"/>
      <c r="AF25" s="732"/>
      <c r="AG25" s="732"/>
      <c r="AH25" s="732"/>
      <c r="AI25" s="732"/>
      <c r="AJ25" s="732"/>
      <c r="AK25" s="732"/>
      <c r="AL25" s="732"/>
      <c r="AM25" s="732"/>
      <c r="AN25" s="732"/>
      <c r="AO25" s="732"/>
      <c r="AP25" s="732"/>
      <c r="AQ25" s="732"/>
      <c r="AR25" s="732"/>
      <c r="AS25" s="732"/>
      <c r="AT25" s="742"/>
      <c r="AU25" s="732"/>
      <c r="AV25" s="732"/>
      <c r="AW25" s="732"/>
      <c r="AX25" s="732"/>
      <c r="AY25" s="732"/>
      <c r="AZ25" s="732"/>
      <c r="BA25" s="732"/>
      <c r="BB25" s="732"/>
      <c r="BC25" s="732"/>
      <c r="BD25" s="732"/>
      <c r="BE25" s="732"/>
      <c r="BF25" s="732"/>
      <c r="BG25" s="732"/>
      <c r="BH25" s="732"/>
      <c r="BI25" s="732"/>
      <c r="BJ25" s="735">
        <f t="shared" si="0"/>
        <v>0</v>
      </c>
      <c r="BK25" s="736">
        <f t="shared" si="1"/>
        <v>0</v>
      </c>
      <c r="BL25" s="737"/>
      <c r="BN25" s="738"/>
      <c r="BP25" s="739"/>
      <c r="BQ25" s="739"/>
      <c r="BR25" s="740"/>
      <c r="BS25" s="739"/>
    </row>
    <row r="26" spans="2:71" ht="69" hidden="1">
      <c r="B26" s="720">
        <f t="shared" si="2"/>
        <v>8</v>
      </c>
      <c r="C26" s="720" t="s">
        <v>1239</v>
      </c>
      <c r="D26" s="729" t="s">
        <v>1240</v>
      </c>
      <c r="E26" s="730"/>
      <c r="F26" s="729"/>
      <c r="G26" s="729"/>
      <c r="H26" s="729"/>
      <c r="I26" s="729"/>
      <c r="J26" s="729"/>
      <c r="K26" s="729"/>
      <c r="L26" s="730"/>
      <c r="M26" s="741"/>
      <c r="N26" s="741"/>
      <c r="O26" s="741"/>
      <c r="P26" s="741"/>
      <c r="Q26" s="741"/>
      <c r="R26" s="741"/>
      <c r="S26" s="732"/>
      <c r="T26" s="741"/>
      <c r="U26" s="741"/>
      <c r="V26" s="741"/>
      <c r="W26" s="732"/>
      <c r="X26" s="741"/>
      <c r="Y26" s="741"/>
      <c r="Z26" s="741"/>
      <c r="AA26" s="732"/>
      <c r="AB26" s="732"/>
      <c r="AC26" s="732"/>
      <c r="AD26" s="732"/>
      <c r="AE26" s="732"/>
      <c r="AF26" s="732"/>
      <c r="AG26" s="732"/>
      <c r="AH26" s="732"/>
      <c r="AI26" s="732"/>
      <c r="AJ26" s="732"/>
      <c r="AK26" s="732"/>
      <c r="AL26" s="732"/>
      <c r="AM26" s="732"/>
      <c r="AN26" s="732"/>
      <c r="AO26" s="732"/>
      <c r="AP26" s="732"/>
      <c r="AQ26" s="732"/>
      <c r="AR26" s="732"/>
      <c r="AS26" s="732"/>
      <c r="AT26" s="742"/>
      <c r="AU26" s="732"/>
      <c r="AV26" s="732"/>
      <c r="AW26" s="732"/>
      <c r="AX26" s="732"/>
      <c r="AY26" s="732"/>
      <c r="AZ26" s="732"/>
      <c r="BA26" s="732"/>
      <c r="BB26" s="732"/>
      <c r="BC26" s="732"/>
      <c r="BD26" s="732"/>
      <c r="BE26" s="732"/>
      <c r="BF26" s="732"/>
      <c r="BG26" s="732"/>
      <c r="BH26" s="732"/>
      <c r="BI26" s="732"/>
      <c r="BJ26" s="735">
        <f t="shared" si="0"/>
        <v>0</v>
      </c>
      <c r="BK26" s="736">
        <f t="shared" si="1"/>
        <v>0</v>
      </c>
      <c r="BL26" s="737"/>
      <c r="BN26" s="738"/>
      <c r="BP26" s="739"/>
      <c r="BQ26" s="739"/>
      <c r="BR26" s="740"/>
      <c r="BS26" s="739"/>
    </row>
    <row r="27" spans="2:71" ht="69" hidden="1">
      <c r="B27" s="720">
        <f t="shared" si="2"/>
        <v>9</v>
      </c>
      <c r="C27" s="720" t="s">
        <v>1241</v>
      </c>
      <c r="D27" s="729" t="s">
        <v>1242</v>
      </c>
      <c r="E27" s="730"/>
      <c r="F27" s="729"/>
      <c r="G27" s="729"/>
      <c r="H27" s="729"/>
      <c r="I27" s="729"/>
      <c r="J27" s="729"/>
      <c r="K27" s="729"/>
      <c r="L27" s="730"/>
      <c r="M27" s="741"/>
      <c r="N27" s="741"/>
      <c r="O27" s="741"/>
      <c r="P27" s="741"/>
      <c r="Q27" s="741"/>
      <c r="R27" s="741"/>
      <c r="S27" s="732"/>
      <c r="T27" s="741"/>
      <c r="U27" s="741"/>
      <c r="V27" s="741"/>
      <c r="W27" s="732"/>
      <c r="X27" s="741"/>
      <c r="Y27" s="741"/>
      <c r="Z27" s="741"/>
      <c r="AA27" s="732"/>
      <c r="AB27" s="732"/>
      <c r="AC27" s="732"/>
      <c r="AD27" s="732"/>
      <c r="AE27" s="732"/>
      <c r="AF27" s="732"/>
      <c r="AG27" s="732"/>
      <c r="AH27" s="732"/>
      <c r="AI27" s="732"/>
      <c r="AJ27" s="732"/>
      <c r="AK27" s="732"/>
      <c r="AL27" s="732"/>
      <c r="AM27" s="732"/>
      <c r="AN27" s="732"/>
      <c r="AO27" s="732"/>
      <c r="AP27" s="732"/>
      <c r="AQ27" s="732"/>
      <c r="AR27" s="732"/>
      <c r="AS27" s="732"/>
      <c r="AT27" s="742"/>
      <c r="AU27" s="732"/>
      <c r="AV27" s="732"/>
      <c r="AW27" s="732"/>
      <c r="AX27" s="732"/>
      <c r="AY27" s="732"/>
      <c r="AZ27" s="732"/>
      <c r="BA27" s="732"/>
      <c r="BB27" s="732"/>
      <c r="BC27" s="732"/>
      <c r="BD27" s="732"/>
      <c r="BE27" s="732"/>
      <c r="BF27" s="732"/>
      <c r="BG27" s="732"/>
      <c r="BH27" s="732"/>
      <c r="BI27" s="732"/>
      <c r="BJ27" s="735">
        <f t="shared" si="0"/>
        <v>0</v>
      </c>
      <c r="BK27" s="736">
        <f t="shared" si="1"/>
        <v>0</v>
      </c>
      <c r="BL27" s="737"/>
      <c r="BN27" s="738"/>
      <c r="BP27" s="739"/>
      <c r="BQ27" s="739"/>
      <c r="BR27" s="740"/>
      <c r="BS27" s="739"/>
    </row>
    <row r="28" spans="2:71" ht="69" hidden="1">
      <c r="B28" s="720">
        <f t="shared" si="2"/>
        <v>10</v>
      </c>
      <c r="C28" s="720" t="s">
        <v>1243</v>
      </c>
      <c r="D28" s="729" t="s">
        <v>1244</v>
      </c>
      <c r="E28" s="730"/>
      <c r="F28" s="729"/>
      <c r="G28" s="729"/>
      <c r="H28" s="729"/>
      <c r="I28" s="729"/>
      <c r="J28" s="729"/>
      <c r="K28" s="729"/>
      <c r="L28" s="730"/>
      <c r="M28" s="741"/>
      <c r="N28" s="741"/>
      <c r="O28" s="741"/>
      <c r="P28" s="741"/>
      <c r="Q28" s="741"/>
      <c r="R28" s="741"/>
      <c r="S28" s="732"/>
      <c r="T28" s="741"/>
      <c r="U28" s="741"/>
      <c r="V28" s="741"/>
      <c r="W28" s="732"/>
      <c r="X28" s="741"/>
      <c r="Y28" s="741"/>
      <c r="Z28" s="741"/>
      <c r="AA28" s="732"/>
      <c r="AB28" s="732"/>
      <c r="AC28" s="732"/>
      <c r="AD28" s="732"/>
      <c r="AE28" s="732"/>
      <c r="AF28" s="732"/>
      <c r="AG28" s="732"/>
      <c r="AH28" s="732"/>
      <c r="AI28" s="732"/>
      <c r="AJ28" s="732"/>
      <c r="AK28" s="732"/>
      <c r="AL28" s="732"/>
      <c r="AM28" s="732"/>
      <c r="AN28" s="732"/>
      <c r="AO28" s="732"/>
      <c r="AP28" s="732"/>
      <c r="AQ28" s="732"/>
      <c r="AR28" s="732"/>
      <c r="AS28" s="732"/>
      <c r="AT28" s="742"/>
      <c r="AU28" s="732"/>
      <c r="AV28" s="732"/>
      <c r="AW28" s="732"/>
      <c r="AX28" s="732"/>
      <c r="AY28" s="732"/>
      <c r="AZ28" s="732"/>
      <c r="BA28" s="732"/>
      <c r="BB28" s="732"/>
      <c r="BC28" s="732"/>
      <c r="BD28" s="732"/>
      <c r="BE28" s="732"/>
      <c r="BF28" s="732"/>
      <c r="BG28" s="732"/>
      <c r="BH28" s="732"/>
      <c r="BI28" s="732"/>
      <c r="BJ28" s="735">
        <f t="shared" si="0"/>
        <v>0</v>
      </c>
      <c r="BK28" s="736">
        <f t="shared" si="1"/>
        <v>0</v>
      </c>
      <c r="BL28" s="737"/>
      <c r="BN28" s="738"/>
      <c r="BP28" s="739"/>
      <c r="BQ28" s="739"/>
      <c r="BR28" s="740"/>
      <c r="BS28" s="739"/>
    </row>
    <row r="29" spans="2:71" ht="69" hidden="1">
      <c r="B29" s="720">
        <f t="shared" si="2"/>
        <v>11</v>
      </c>
      <c r="C29" s="720" t="s">
        <v>1245</v>
      </c>
      <c r="D29" s="729" t="s">
        <v>1246</v>
      </c>
      <c r="E29" s="730"/>
      <c r="F29" s="729"/>
      <c r="G29" s="729"/>
      <c r="H29" s="729"/>
      <c r="I29" s="729"/>
      <c r="J29" s="729"/>
      <c r="K29" s="729"/>
      <c r="L29" s="730"/>
      <c r="M29" s="741"/>
      <c r="N29" s="741"/>
      <c r="O29" s="741"/>
      <c r="P29" s="741"/>
      <c r="Q29" s="741"/>
      <c r="R29" s="741"/>
      <c r="S29" s="732"/>
      <c r="T29" s="741"/>
      <c r="U29" s="741"/>
      <c r="V29" s="741"/>
      <c r="W29" s="732"/>
      <c r="X29" s="741"/>
      <c r="Y29" s="741"/>
      <c r="Z29" s="741"/>
      <c r="AA29" s="732"/>
      <c r="AB29" s="732"/>
      <c r="AC29" s="732"/>
      <c r="AD29" s="732"/>
      <c r="AE29" s="732"/>
      <c r="AF29" s="732"/>
      <c r="AG29" s="732"/>
      <c r="AH29" s="732"/>
      <c r="AI29" s="732"/>
      <c r="AJ29" s="732"/>
      <c r="AK29" s="732"/>
      <c r="AL29" s="732"/>
      <c r="AM29" s="732"/>
      <c r="AN29" s="732"/>
      <c r="AO29" s="732"/>
      <c r="AP29" s="732"/>
      <c r="AQ29" s="732"/>
      <c r="AR29" s="732"/>
      <c r="AS29" s="732"/>
      <c r="AT29" s="742"/>
      <c r="AU29" s="732"/>
      <c r="AV29" s="732"/>
      <c r="AW29" s="732"/>
      <c r="AX29" s="732"/>
      <c r="AY29" s="732"/>
      <c r="AZ29" s="732"/>
      <c r="BA29" s="732"/>
      <c r="BB29" s="732"/>
      <c r="BC29" s="732"/>
      <c r="BD29" s="732"/>
      <c r="BE29" s="732"/>
      <c r="BF29" s="732"/>
      <c r="BG29" s="732"/>
      <c r="BH29" s="732"/>
      <c r="BI29" s="732"/>
      <c r="BJ29" s="735">
        <f t="shared" si="0"/>
        <v>0</v>
      </c>
      <c r="BK29" s="736">
        <f t="shared" si="1"/>
        <v>0</v>
      </c>
      <c r="BL29" s="737"/>
      <c r="BN29" s="738"/>
      <c r="BP29" s="739"/>
      <c r="BQ29" s="739"/>
      <c r="BR29" s="740"/>
      <c r="BS29" s="739"/>
    </row>
    <row r="30" spans="2:71" ht="69" hidden="1">
      <c r="B30" s="720">
        <f t="shared" si="2"/>
        <v>12</v>
      </c>
      <c r="C30" s="720" t="s">
        <v>1247</v>
      </c>
      <c r="D30" s="729" t="s">
        <v>1248</v>
      </c>
      <c r="E30" s="730"/>
      <c r="F30" s="729"/>
      <c r="G30" s="729"/>
      <c r="H30" s="729"/>
      <c r="I30" s="729"/>
      <c r="J30" s="729"/>
      <c r="K30" s="729"/>
      <c r="L30" s="730"/>
      <c r="M30" s="741"/>
      <c r="N30" s="741"/>
      <c r="O30" s="741"/>
      <c r="P30" s="741"/>
      <c r="Q30" s="741"/>
      <c r="R30" s="741"/>
      <c r="S30" s="732"/>
      <c r="T30" s="741"/>
      <c r="U30" s="741"/>
      <c r="V30" s="741"/>
      <c r="W30" s="732"/>
      <c r="X30" s="741"/>
      <c r="Y30" s="741"/>
      <c r="Z30" s="741"/>
      <c r="AA30" s="732"/>
      <c r="AB30" s="732"/>
      <c r="AC30" s="732"/>
      <c r="AD30" s="732"/>
      <c r="AE30" s="732"/>
      <c r="AF30" s="732"/>
      <c r="AG30" s="732"/>
      <c r="AH30" s="732"/>
      <c r="AI30" s="732"/>
      <c r="AJ30" s="732"/>
      <c r="AK30" s="732"/>
      <c r="AL30" s="732"/>
      <c r="AM30" s="732"/>
      <c r="AN30" s="732"/>
      <c r="AO30" s="732"/>
      <c r="AP30" s="732"/>
      <c r="AQ30" s="732"/>
      <c r="AR30" s="732"/>
      <c r="AS30" s="732"/>
      <c r="AT30" s="742"/>
      <c r="AU30" s="732"/>
      <c r="AV30" s="732"/>
      <c r="AW30" s="732"/>
      <c r="AX30" s="732"/>
      <c r="AY30" s="732"/>
      <c r="AZ30" s="732"/>
      <c r="BA30" s="732"/>
      <c r="BB30" s="732"/>
      <c r="BC30" s="732"/>
      <c r="BD30" s="732"/>
      <c r="BE30" s="732"/>
      <c r="BF30" s="732"/>
      <c r="BG30" s="732"/>
      <c r="BH30" s="732"/>
      <c r="BI30" s="732"/>
      <c r="BJ30" s="735">
        <f t="shared" si="0"/>
        <v>0</v>
      </c>
      <c r="BK30" s="736">
        <f t="shared" si="1"/>
        <v>0</v>
      </c>
      <c r="BL30" s="737"/>
      <c r="BN30" s="738"/>
      <c r="BP30" s="739"/>
      <c r="BQ30" s="739"/>
      <c r="BR30" s="740"/>
      <c r="BS30" s="739"/>
    </row>
    <row r="31" spans="2:71" ht="69" hidden="1">
      <c r="B31" s="720">
        <f t="shared" si="2"/>
        <v>13</v>
      </c>
      <c r="C31" s="720" t="s">
        <v>1249</v>
      </c>
      <c r="D31" s="729" t="s">
        <v>1250</v>
      </c>
      <c r="E31" s="730"/>
      <c r="F31" s="729"/>
      <c r="G31" s="729"/>
      <c r="H31" s="729"/>
      <c r="I31" s="729"/>
      <c r="J31" s="729"/>
      <c r="K31" s="729"/>
      <c r="L31" s="730"/>
      <c r="M31" s="741"/>
      <c r="N31" s="741"/>
      <c r="O31" s="741"/>
      <c r="P31" s="741"/>
      <c r="Q31" s="741"/>
      <c r="R31" s="741"/>
      <c r="S31" s="732"/>
      <c r="T31" s="741"/>
      <c r="U31" s="741"/>
      <c r="V31" s="741"/>
      <c r="W31" s="732"/>
      <c r="X31" s="741"/>
      <c r="Y31" s="741"/>
      <c r="Z31" s="741"/>
      <c r="AA31" s="732"/>
      <c r="AB31" s="732"/>
      <c r="AC31" s="732"/>
      <c r="AD31" s="732"/>
      <c r="AE31" s="732"/>
      <c r="AF31" s="732"/>
      <c r="AG31" s="732"/>
      <c r="AH31" s="732"/>
      <c r="AI31" s="732"/>
      <c r="AJ31" s="732"/>
      <c r="AK31" s="732"/>
      <c r="AL31" s="732"/>
      <c r="AM31" s="732"/>
      <c r="AN31" s="732"/>
      <c r="AO31" s="732"/>
      <c r="AP31" s="732"/>
      <c r="AQ31" s="732"/>
      <c r="AR31" s="732"/>
      <c r="AS31" s="732"/>
      <c r="AT31" s="742"/>
      <c r="AU31" s="732"/>
      <c r="AV31" s="732"/>
      <c r="AW31" s="732"/>
      <c r="AX31" s="732"/>
      <c r="AY31" s="732"/>
      <c r="AZ31" s="732"/>
      <c r="BA31" s="732"/>
      <c r="BB31" s="732"/>
      <c r="BC31" s="732"/>
      <c r="BD31" s="732"/>
      <c r="BE31" s="732"/>
      <c r="BF31" s="732"/>
      <c r="BG31" s="732"/>
      <c r="BH31" s="732"/>
      <c r="BI31" s="732"/>
      <c r="BJ31" s="735">
        <f t="shared" si="0"/>
        <v>0</v>
      </c>
      <c r="BK31" s="736">
        <f t="shared" si="1"/>
        <v>0</v>
      </c>
      <c r="BL31" s="737"/>
      <c r="BN31" s="738"/>
      <c r="BP31" s="739"/>
      <c r="BQ31" s="739"/>
      <c r="BR31" s="740"/>
      <c r="BS31" s="739"/>
    </row>
    <row r="32" spans="2:71" ht="69" hidden="1">
      <c r="B32" s="720">
        <f t="shared" si="2"/>
        <v>14</v>
      </c>
      <c r="C32" s="720" t="s">
        <v>1251</v>
      </c>
      <c r="D32" s="729" t="s">
        <v>1252</v>
      </c>
      <c r="E32" s="730"/>
      <c r="F32" s="729"/>
      <c r="G32" s="729"/>
      <c r="H32" s="729"/>
      <c r="I32" s="729"/>
      <c r="J32" s="729"/>
      <c r="K32" s="729"/>
      <c r="L32" s="730"/>
      <c r="M32" s="741"/>
      <c r="N32" s="741"/>
      <c r="O32" s="741"/>
      <c r="P32" s="741"/>
      <c r="Q32" s="741"/>
      <c r="R32" s="741"/>
      <c r="S32" s="732"/>
      <c r="T32" s="741"/>
      <c r="U32" s="741"/>
      <c r="V32" s="741"/>
      <c r="W32" s="732"/>
      <c r="X32" s="741"/>
      <c r="Y32" s="741"/>
      <c r="Z32" s="741"/>
      <c r="AA32" s="732"/>
      <c r="AB32" s="732"/>
      <c r="AC32" s="732"/>
      <c r="AD32" s="732"/>
      <c r="AE32" s="732"/>
      <c r="AF32" s="732"/>
      <c r="AG32" s="732"/>
      <c r="AH32" s="732"/>
      <c r="AI32" s="732"/>
      <c r="AJ32" s="732"/>
      <c r="AK32" s="732"/>
      <c r="AL32" s="732"/>
      <c r="AM32" s="732"/>
      <c r="AN32" s="732"/>
      <c r="AO32" s="732"/>
      <c r="AP32" s="732"/>
      <c r="AQ32" s="732"/>
      <c r="AR32" s="732"/>
      <c r="AS32" s="732"/>
      <c r="AT32" s="742"/>
      <c r="AU32" s="732"/>
      <c r="AV32" s="732"/>
      <c r="AW32" s="732"/>
      <c r="AX32" s="732"/>
      <c r="AY32" s="732"/>
      <c r="AZ32" s="732"/>
      <c r="BA32" s="732"/>
      <c r="BB32" s="732"/>
      <c r="BC32" s="732"/>
      <c r="BD32" s="732"/>
      <c r="BE32" s="732"/>
      <c r="BF32" s="732"/>
      <c r="BG32" s="732"/>
      <c r="BH32" s="732"/>
      <c r="BI32" s="732"/>
      <c r="BJ32" s="735">
        <f t="shared" si="0"/>
        <v>0</v>
      </c>
      <c r="BK32" s="736">
        <f t="shared" si="1"/>
        <v>0</v>
      </c>
      <c r="BL32" s="737"/>
      <c r="BN32" s="738"/>
      <c r="BP32" s="739"/>
      <c r="BQ32" s="739"/>
      <c r="BR32" s="740"/>
      <c r="BS32" s="739"/>
    </row>
    <row r="33" spans="2:71" ht="69" hidden="1">
      <c r="B33" s="720" t="e">
        <f>+#REF!+1</f>
        <v>#REF!</v>
      </c>
      <c r="C33" s="720" t="s">
        <v>1253</v>
      </c>
      <c r="D33" s="729" t="s">
        <v>1254</v>
      </c>
      <c r="E33" s="730"/>
      <c r="F33" s="729"/>
      <c r="G33" s="729"/>
      <c r="H33" s="729"/>
      <c r="I33" s="729"/>
      <c r="J33" s="729"/>
      <c r="K33" s="729"/>
      <c r="L33" s="730"/>
      <c r="M33" s="741"/>
      <c r="N33" s="741"/>
      <c r="O33" s="741"/>
      <c r="P33" s="741"/>
      <c r="Q33" s="741"/>
      <c r="R33" s="741"/>
      <c r="S33" s="732"/>
      <c r="T33" s="741"/>
      <c r="U33" s="741"/>
      <c r="V33" s="741"/>
      <c r="W33" s="732"/>
      <c r="X33" s="741"/>
      <c r="Y33" s="741"/>
      <c r="Z33" s="741"/>
      <c r="AA33" s="732"/>
      <c r="AB33" s="732"/>
      <c r="AC33" s="732"/>
      <c r="AD33" s="732"/>
      <c r="AE33" s="732"/>
      <c r="AF33" s="732"/>
      <c r="AG33" s="732"/>
      <c r="AH33" s="732"/>
      <c r="AI33" s="732"/>
      <c r="AJ33" s="732"/>
      <c r="AK33" s="732"/>
      <c r="AL33" s="732"/>
      <c r="AM33" s="732"/>
      <c r="AN33" s="732"/>
      <c r="AO33" s="732"/>
      <c r="AP33" s="732"/>
      <c r="AQ33" s="732"/>
      <c r="AR33" s="732"/>
      <c r="AS33" s="732"/>
      <c r="AT33" s="742"/>
      <c r="AU33" s="732"/>
      <c r="AV33" s="732"/>
      <c r="AW33" s="732"/>
      <c r="AX33" s="732"/>
      <c r="AY33" s="732"/>
      <c r="AZ33" s="732"/>
      <c r="BA33" s="732"/>
      <c r="BB33" s="732"/>
      <c r="BC33" s="732"/>
      <c r="BD33" s="732"/>
      <c r="BE33" s="732"/>
      <c r="BF33" s="732"/>
      <c r="BG33" s="732"/>
      <c r="BH33" s="732"/>
      <c r="BI33" s="732"/>
      <c r="BJ33" s="735">
        <f t="shared" si="0"/>
        <v>0</v>
      </c>
      <c r="BK33" s="736">
        <f t="shared" si="1"/>
        <v>0</v>
      </c>
      <c r="BL33" s="737"/>
      <c r="BN33" s="738"/>
      <c r="BP33" s="739"/>
      <c r="BQ33" s="739"/>
      <c r="BR33" s="740"/>
      <c r="BS33" s="739"/>
    </row>
    <row r="34" spans="2:71" ht="46" hidden="1">
      <c r="B34" s="720" t="e">
        <f>+B33+1</f>
        <v>#REF!</v>
      </c>
      <c r="C34" s="720" t="s">
        <v>1255</v>
      </c>
      <c r="D34" s="744" t="s">
        <v>1256</v>
      </c>
      <c r="E34" s="730"/>
      <c r="F34" s="744"/>
      <c r="G34" s="744"/>
      <c r="H34" s="744"/>
      <c r="I34" s="744"/>
      <c r="J34" s="744"/>
      <c r="K34" s="744"/>
      <c r="L34" s="730"/>
      <c r="M34" s="741"/>
      <c r="N34" s="741"/>
      <c r="O34" s="741"/>
      <c r="P34" s="741"/>
      <c r="Q34" s="741"/>
      <c r="R34" s="741"/>
      <c r="S34" s="732"/>
      <c r="T34" s="741"/>
      <c r="U34" s="741"/>
      <c r="V34" s="741"/>
      <c r="W34" s="732"/>
      <c r="X34" s="741"/>
      <c r="Y34" s="741"/>
      <c r="Z34" s="741"/>
      <c r="AA34" s="732"/>
      <c r="AB34" s="732"/>
      <c r="AC34" s="732"/>
      <c r="AD34" s="732"/>
      <c r="AE34" s="732"/>
      <c r="AF34" s="732"/>
      <c r="AG34" s="732"/>
      <c r="AH34" s="732"/>
      <c r="AI34" s="732"/>
      <c r="AJ34" s="732"/>
      <c r="AK34" s="732"/>
      <c r="AL34" s="732"/>
      <c r="AM34" s="732"/>
      <c r="AN34" s="732"/>
      <c r="AO34" s="732"/>
      <c r="AP34" s="732"/>
      <c r="AQ34" s="732"/>
      <c r="AR34" s="732"/>
      <c r="AS34" s="732"/>
      <c r="AT34" s="742"/>
      <c r="AU34" s="732"/>
      <c r="AV34" s="732"/>
      <c r="AW34" s="732"/>
      <c r="AX34" s="732"/>
      <c r="AY34" s="732"/>
      <c r="AZ34" s="732"/>
      <c r="BA34" s="732"/>
      <c r="BB34" s="732"/>
      <c r="BC34" s="732"/>
      <c r="BD34" s="732"/>
      <c r="BE34" s="732"/>
      <c r="BF34" s="732"/>
      <c r="BG34" s="732"/>
      <c r="BH34" s="732"/>
      <c r="BI34" s="732"/>
      <c r="BJ34" s="735">
        <f t="shared" si="0"/>
        <v>0</v>
      </c>
      <c r="BK34" s="736">
        <f t="shared" si="1"/>
        <v>0</v>
      </c>
      <c r="BL34" s="737"/>
      <c r="BN34" s="738"/>
      <c r="BP34" s="739"/>
      <c r="BQ34" s="739"/>
      <c r="BR34" s="740"/>
      <c r="BS34" s="739"/>
    </row>
    <row r="35" spans="2:71" ht="69" hidden="1">
      <c r="B35" s="720" t="e">
        <f>+B34+1</f>
        <v>#REF!</v>
      </c>
      <c r="C35" s="720" t="s">
        <v>1257</v>
      </c>
      <c r="D35" s="729" t="s">
        <v>1258</v>
      </c>
      <c r="E35" s="730"/>
      <c r="F35" s="729"/>
      <c r="G35" s="729"/>
      <c r="H35" s="729"/>
      <c r="I35" s="729"/>
      <c r="J35" s="729"/>
      <c r="K35" s="729"/>
      <c r="L35" s="730"/>
      <c r="M35" s="741"/>
      <c r="N35" s="741"/>
      <c r="O35" s="741"/>
      <c r="P35" s="741"/>
      <c r="Q35" s="741"/>
      <c r="R35" s="741"/>
      <c r="S35" s="732"/>
      <c r="T35" s="741"/>
      <c r="U35" s="741"/>
      <c r="V35" s="741"/>
      <c r="W35" s="732"/>
      <c r="X35" s="741"/>
      <c r="Y35" s="741"/>
      <c r="Z35" s="741"/>
      <c r="AA35" s="732"/>
      <c r="AB35" s="732"/>
      <c r="AC35" s="732"/>
      <c r="AD35" s="732"/>
      <c r="AE35" s="732"/>
      <c r="AF35" s="732"/>
      <c r="AG35" s="732"/>
      <c r="AH35" s="732"/>
      <c r="AI35" s="732"/>
      <c r="AJ35" s="732"/>
      <c r="AK35" s="732"/>
      <c r="AL35" s="732"/>
      <c r="AM35" s="732"/>
      <c r="AN35" s="732"/>
      <c r="AO35" s="732"/>
      <c r="AP35" s="732"/>
      <c r="AQ35" s="732"/>
      <c r="AR35" s="732"/>
      <c r="AS35" s="732"/>
      <c r="AT35" s="742"/>
      <c r="AU35" s="732"/>
      <c r="AV35" s="732"/>
      <c r="AW35" s="732"/>
      <c r="AX35" s="732"/>
      <c r="AY35" s="732"/>
      <c r="AZ35" s="732"/>
      <c r="BA35" s="732"/>
      <c r="BB35" s="732"/>
      <c r="BC35" s="732"/>
      <c r="BD35" s="732"/>
      <c r="BE35" s="732"/>
      <c r="BF35" s="732"/>
      <c r="BG35" s="732"/>
      <c r="BH35" s="732"/>
      <c r="BI35" s="732"/>
      <c r="BJ35" s="735">
        <f t="shared" si="0"/>
        <v>0</v>
      </c>
      <c r="BK35" s="736">
        <f t="shared" si="1"/>
        <v>0</v>
      </c>
      <c r="BL35" s="737"/>
      <c r="BN35" s="738"/>
      <c r="BP35" s="739"/>
      <c r="BQ35" s="739"/>
      <c r="BR35" s="740"/>
      <c r="BS35" s="739"/>
    </row>
    <row r="36" spans="2:71" ht="69" hidden="1">
      <c r="B36" s="720" t="e">
        <f>+B35+1</f>
        <v>#REF!</v>
      </c>
      <c r="C36" s="720" t="s">
        <v>1259</v>
      </c>
      <c r="D36" s="729" t="s">
        <v>1260</v>
      </c>
      <c r="E36" s="730"/>
      <c r="F36" s="729"/>
      <c r="G36" s="729"/>
      <c r="H36" s="729"/>
      <c r="I36" s="729"/>
      <c r="J36" s="729"/>
      <c r="K36" s="729"/>
      <c r="L36" s="730"/>
      <c r="M36" s="741"/>
      <c r="N36" s="741"/>
      <c r="O36" s="741"/>
      <c r="P36" s="741"/>
      <c r="Q36" s="741"/>
      <c r="R36" s="741"/>
      <c r="S36" s="732"/>
      <c r="T36" s="741"/>
      <c r="U36" s="741"/>
      <c r="V36" s="741"/>
      <c r="W36" s="732"/>
      <c r="X36" s="741"/>
      <c r="Y36" s="741"/>
      <c r="Z36" s="741"/>
      <c r="AA36" s="732"/>
      <c r="AB36" s="732"/>
      <c r="AC36" s="732"/>
      <c r="AD36" s="732"/>
      <c r="AE36" s="732"/>
      <c r="AF36" s="732"/>
      <c r="AG36" s="732"/>
      <c r="AH36" s="732"/>
      <c r="AI36" s="732"/>
      <c r="AJ36" s="732"/>
      <c r="AK36" s="732"/>
      <c r="AL36" s="732"/>
      <c r="AM36" s="732"/>
      <c r="AN36" s="732"/>
      <c r="AO36" s="732"/>
      <c r="AP36" s="732"/>
      <c r="AQ36" s="732"/>
      <c r="AR36" s="732"/>
      <c r="AS36" s="732"/>
      <c r="AT36" s="742"/>
      <c r="AU36" s="732"/>
      <c r="AV36" s="732"/>
      <c r="AW36" s="732"/>
      <c r="AX36" s="732"/>
      <c r="AY36" s="732"/>
      <c r="AZ36" s="732"/>
      <c r="BA36" s="732"/>
      <c r="BB36" s="732"/>
      <c r="BC36" s="732"/>
      <c r="BD36" s="732"/>
      <c r="BE36" s="732"/>
      <c r="BF36" s="732"/>
      <c r="BG36" s="732"/>
      <c r="BH36" s="732"/>
      <c r="BI36" s="732"/>
      <c r="BJ36" s="735">
        <f t="shared" si="0"/>
        <v>0</v>
      </c>
      <c r="BK36" s="736">
        <f t="shared" si="1"/>
        <v>0</v>
      </c>
      <c r="BL36" s="737"/>
      <c r="BN36" s="738"/>
      <c r="BP36" s="739"/>
      <c r="BQ36" s="739"/>
      <c r="BR36" s="740"/>
      <c r="BS36" s="739"/>
    </row>
    <row r="37" spans="2:71" ht="69" hidden="1">
      <c r="B37" s="720" t="e">
        <f>+#REF!+1</f>
        <v>#REF!</v>
      </c>
      <c r="C37" s="720" t="s">
        <v>1261</v>
      </c>
      <c r="D37" s="729" t="s">
        <v>1262</v>
      </c>
      <c r="E37" s="730"/>
      <c r="F37" s="729"/>
      <c r="G37" s="729"/>
      <c r="H37" s="729"/>
      <c r="I37" s="729"/>
      <c r="J37" s="729"/>
      <c r="K37" s="729"/>
      <c r="L37" s="730"/>
      <c r="M37" s="745"/>
      <c r="N37" s="745"/>
      <c r="O37" s="745"/>
      <c r="P37" s="745"/>
      <c r="Q37" s="745"/>
      <c r="R37" s="745"/>
      <c r="S37" s="735"/>
      <c r="T37" s="745"/>
      <c r="U37" s="745"/>
      <c r="V37" s="745"/>
      <c r="W37" s="732"/>
      <c r="X37" s="741"/>
      <c r="Y37" s="745"/>
      <c r="Z37" s="745"/>
      <c r="AA37" s="745"/>
      <c r="AB37" s="745"/>
      <c r="AC37" s="732"/>
      <c r="AD37" s="745"/>
      <c r="AE37" s="745"/>
      <c r="AF37" s="745"/>
      <c r="AG37" s="745"/>
      <c r="AH37" s="745"/>
      <c r="AI37" s="745"/>
      <c r="AJ37" s="745"/>
      <c r="AK37" s="745"/>
      <c r="AL37" s="745"/>
      <c r="AM37" s="745"/>
      <c r="AN37" s="745"/>
      <c r="AO37" s="745"/>
      <c r="AP37" s="732"/>
      <c r="AQ37" s="735"/>
      <c r="AR37" s="745"/>
      <c r="AS37" s="745"/>
      <c r="AT37" s="746"/>
      <c r="AU37" s="745"/>
      <c r="AV37" s="745"/>
      <c r="AW37" s="745"/>
      <c r="AX37" s="745"/>
      <c r="AY37" s="745"/>
      <c r="AZ37" s="745"/>
      <c r="BA37" s="745"/>
      <c r="BB37" s="745"/>
      <c r="BC37" s="745"/>
      <c r="BD37" s="745"/>
      <c r="BE37" s="745"/>
      <c r="BF37" s="745"/>
      <c r="BG37" s="745"/>
      <c r="BH37" s="745"/>
      <c r="BI37" s="735"/>
      <c r="BJ37" s="735">
        <f t="shared" si="0"/>
        <v>0</v>
      </c>
      <c r="BK37" s="736">
        <f t="shared" si="1"/>
        <v>0</v>
      </c>
      <c r="BL37" s="737"/>
      <c r="BN37" s="738"/>
      <c r="BP37" s="739"/>
      <c r="BQ37" s="739"/>
      <c r="BR37" s="740"/>
      <c r="BS37" s="739"/>
    </row>
    <row r="38" spans="2:71" ht="46" hidden="1">
      <c r="B38" s="720" t="e">
        <f t="shared" ref="B38:B63" si="3">+B37+1</f>
        <v>#REF!</v>
      </c>
      <c r="C38" s="720">
        <v>13536000000</v>
      </c>
      <c r="D38" s="729" t="s">
        <v>1263</v>
      </c>
      <c r="E38" s="730"/>
      <c r="F38" s="729"/>
      <c r="G38" s="729"/>
      <c r="H38" s="729"/>
      <c r="I38" s="729"/>
      <c r="J38" s="729"/>
      <c r="K38" s="729"/>
      <c r="L38" s="730"/>
      <c r="M38" s="747"/>
      <c r="N38" s="747"/>
      <c r="O38" s="747"/>
      <c r="P38" s="747"/>
      <c r="Q38" s="747"/>
      <c r="R38" s="747"/>
      <c r="S38" s="748"/>
      <c r="T38" s="747"/>
      <c r="U38" s="747"/>
      <c r="V38" s="747"/>
      <c r="W38" s="748"/>
      <c r="X38" s="747"/>
      <c r="Y38" s="747"/>
      <c r="Z38" s="747"/>
      <c r="AA38" s="745"/>
      <c r="AB38" s="745"/>
      <c r="AC38" s="732"/>
      <c r="AD38" s="745"/>
      <c r="AE38" s="745"/>
      <c r="AF38" s="745"/>
      <c r="AG38" s="745"/>
      <c r="AH38" s="745"/>
      <c r="AI38" s="745"/>
      <c r="AJ38" s="745"/>
      <c r="AK38" s="745"/>
      <c r="AL38" s="745"/>
      <c r="AM38" s="745"/>
      <c r="AN38" s="745"/>
      <c r="AO38" s="745"/>
      <c r="AP38" s="732"/>
      <c r="AQ38" s="735"/>
      <c r="AR38" s="745"/>
      <c r="AS38" s="745"/>
      <c r="AT38" s="746"/>
      <c r="AU38" s="745"/>
      <c r="AV38" s="745"/>
      <c r="AW38" s="745"/>
      <c r="AX38" s="745"/>
      <c r="AY38" s="745"/>
      <c r="AZ38" s="745"/>
      <c r="BA38" s="745"/>
      <c r="BB38" s="745"/>
      <c r="BC38" s="745"/>
      <c r="BD38" s="745"/>
      <c r="BE38" s="745"/>
      <c r="BF38" s="745"/>
      <c r="BG38" s="745"/>
      <c r="BH38" s="745"/>
      <c r="BI38" s="735"/>
      <c r="BJ38" s="735">
        <f t="shared" si="0"/>
        <v>0</v>
      </c>
      <c r="BK38" s="736">
        <f t="shared" si="1"/>
        <v>0</v>
      </c>
      <c r="BL38" s="737"/>
      <c r="BN38" s="738"/>
      <c r="BP38" s="739"/>
      <c r="BQ38" s="739"/>
      <c r="BR38" s="740"/>
      <c r="BS38" s="739"/>
    </row>
    <row r="39" spans="2:71" ht="69" hidden="1">
      <c r="B39" s="720" t="e">
        <f t="shared" si="3"/>
        <v>#REF!</v>
      </c>
      <c r="C39" s="720">
        <v>13537000000</v>
      </c>
      <c r="D39" s="729" t="s">
        <v>1264</v>
      </c>
      <c r="E39" s="730"/>
      <c r="F39" s="729"/>
      <c r="G39" s="729"/>
      <c r="H39" s="729"/>
      <c r="I39" s="729"/>
      <c r="J39" s="729"/>
      <c r="K39" s="729"/>
      <c r="L39" s="730"/>
      <c r="M39" s="747"/>
      <c r="N39" s="747"/>
      <c r="O39" s="747"/>
      <c r="P39" s="747"/>
      <c r="Q39" s="747"/>
      <c r="R39" s="747"/>
      <c r="S39" s="748"/>
      <c r="T39" s="747"/>
      <c r="U39" s="747"/>
      <c r="V39" s="747"/>
      <c r="W39" s="748"/>
      <c r="X39" s="747"/>
      <c r="Y39" s="747"/>
      <c r="Z39" s="747"/>
      <c r="AA39" s="745"/>
      <c r="AB39" s="745"/>
      <c r="AC39" s="732"/>
      <c r="AD39" s="745"/>
      <c r="AE39" s="745"/>
      <c r="AF39" s="745"/>
      <c r="AG39" s="745"/>
      <c r="AH39" s="745"/>
      <c r="AI39" s="745"/>
      <c r="AJ39" s="745"/>
      <c r="AK39" s="745"/>
      <c r="AL39" s="745"/>
      <c r="AM39" s="745"/>
      <c r="AN39" s="745"/>
      <c r="AO39" s="745"/>
      <c r="AP39" s="735"/>
      <c r="AQ39" s="735"/>
      <c r="AR39" s="745"/>
      <c r="AS39" s="745"/>
      <c r="AT39" s="749"/>
      <c r="AU39" s="745"/>
      <c r="AV39" s="745"/>
      <c r="AW39" s="745"/>
      <c r="AX39" s="745"/>
      <c r="AY39" s="745"/>
      <c r="AZ39" s="745"/>
      <c r="BA39" s="745"/>
      <c r="BB39" s="745"/>
      <c r="BC39" s="745"/>
      <c r="BD39" s="745"/>
      <c r="BE39" s="745"/>
      <c r="BF39" s="745"/>
      <c r="BG39" s="745"/>
      <c r="BH39" s="745"/>
      <c r="BI39" s="735"/>
      <c r="BJ39" s="735">
        <f t="shared" si="0"/>
        <v>0</v>
      </c>
      <c r="BK39" s="736">
        <f t="shared" si="1"/>
        <v>0</v>
      </c>
      <c r="BL39" s="737"/>
      <c r="BN39" s="738"/>
      <c r="BP39" s="739"/>
      <c r="BQ39" s="739"/>
      <c r="BR39" s="740"/>
      <c r="BS39" s="739"/>
    </row>
    <row r="40" spans="2:71" ht="69" hidden="1">
      <c r="B40" s="720" t="e">
        <f t="shared" si="3"/>
        <v>#REF!</v>
      </c>
      <c r="C40" s="720">
        <v>13538000000</v>
      </c>
      <c r="D40" s="729" t="s">
        <v>1265</v>
      </c>
      <c r="E40" s="730"/>
      <c r="F40" s="729"/>
      <c r="G40" s="729"/>
      <c r="H40" s="729"/>
      <c r="I40" s="729"/>
      <c r="J40" s="729"/>
      <c r="K40" s="729"/>
      <c r="L40" s="730"/>
      <c r="M40" s="747"/>
      <c r="N40" s="747"/>
      <c r="O40" s="747"/>
      <c r="P40" s="747"/>
      <c r="Q40" s="747"/>
      <c r="R40" s="747"/>
      <c r="S40" s="748"/>
      <c r="T40" s="747"/>
      <c r="U40" s="747"/>
      <c r="V40" s="747"/>
      <c r="W40" s="748"/>
      <c r="X40" s="747"/>
      <c r="Y40" s="747"/>
      <c r="Z40" s="747"/>
      <c r="AA40" s="745"/>
      <c r="AB40" s="745"/>
      <c r="AC40" s="732"/>
      <c r="AD40" s="745"/>
      <c r="AE40" s="745"/>
      <c r="AF40" s="745"/>
      <c r="AG40" s="745"/>
      <c r="AH40" s="745"/>
      <c r="AI40" s="745"/>
      <c r="AJ40" s="745"/>
      <c r="AK40" s="745"/>
      <c r="AL40" s="745"/>
      <c r="AM40" s="745"/>
      <c r="AN40" s="745"/>
      <c r="AO40" s="745"/>
      <c r="AP40" s="735"/>
      <c r="AQ40" s="735"/>
      <c r="AR40" s="745"/>
      <c r="AS40" s="745"/>
      <c r="AT40" s="746"/>
      <c r="AU40" s="745"/>
      <c r="AV40" s="745"/>
      <c r="AW40" s="745"/>
      <c r="AX40" s="745"/>
      <c r="AY40" s="745"/>
      <c r="AZ40" s="745"/>
      <c r="BA40" s="745"/>
      <c r="BB40" s="745"/>
      <c r="BC40" s="745"/>
      <c r="BD40" s="745"/>
      <c r="BE40" s="745"/>
      <c r="BF40" s="745"/>
      <c r="BG40" s="745"/>
      <c r="BH40" s="745"/>
      <c r="BI40" s="735"/>
      <c r="BJ40" s="735">
        <f t="shared" si="0"/>
        <v>0</v>
      </c>
      <c r="BK40" s="736">
        <f t="shared" si="1"/>
        <v>0</v>
      </c>
      <c r="BL40" s="737"/>
      <c r="BN40" s="738"/>
      <c r="BP40" s="739"/>
      <c r="BQ40" s="739"/>
      <c r="BR40" s="740"/>
      <c r="BS40" s="739"/>
    </row>
    <row r="41" spans="2:71" ht="69" hidden="1">
      <c r="B41" s="720" t="e">
        <f t="shared" si="3"/>
        <v>#REF!</v>
      </c>
      <c r="C41" s="720">
        <v>13539000000</v>
      </c>
      <c r="D41" s="729" t="s">
        <v>1266</v>
      </c>
      <c r="E41" s="730"/>
      <c r="F41" s="729"/>
      <c r="G41" s="729"/>
      <c r="H41" s="729"/>
      <c r="I41" s="729"/>
      <c r="J41" s="729"/>
      <c r="K41" s="729"/>
      <c r="L41" s="730"/>
      <c r="M41" s="747"/>
      <c r="N41" s="747"/>
      <c r="O41" s="747"/>
      <c r="P41" s="747"/>
      <c r="Q41" s="747"/>
      <c r="R41" s="747"/>
      <c r="S41" s="748"/>
      <c r="T41" s="747"/>
      <c r="U41" s="747"/>
      <c r="V41" s="747"/>
      <c r="W41" s="748"/>
      <c r="X41" s="747"/>
      <c r="Y41" s="747"/>
      <c r="Z41" s="747"/>
      <c r="AA41" s="745"/>
      <c r="AB41" s="745"/>
      <c r="AC41" s="732"/>
      <c r="AD41" s="745"/>
      <c r="AE41" s="745"/>
      <c r="AF41" s="745"/>
      <c r="AG41" s="745"/>
      <c r="AH41" s="745"/>
      <c r="AI41" s="745"/>
      <c r="AJ41" s="745"/>
      <c r="AK41" s="745"/>
      <c r="AL41" s="745"/>
      <c r="AM41" s="745"/>
      <c r="AN41" s="745"/>
      <c r="AO41" s="745"/>
      <c r="AP41" s="735"/>
      <c r="AQ41" s="735"/>
      <c r="AR41" s="745"/>
      <c r="AS41" s="745"/>
      <c r="AT41" s="746"/>
      <c r="AU41" s="745"/>
      <c r="AV41" s="745"/>
      <c r="AW41" s="745"/>
      <c r="AX41" s="745"/>
      <c r="AY41" s="745"/>
      <c r="AZ41" s="745"/>
      <c r="BA41" s="741"/>
      <c r="BB41" s="745"/>
      <c r="BC41" s="745"/>
      <c r="BD41" s="745"/>
      <c r="BE41" s="745"/>
      <c r="BF41" s="745"/>
      <c r="BG41" s="745"/>
      <c r="BH41" s="745"/>
      <c r="BI41" s="735"/>
      <c r="BJ41" s="735">
        <f t="shared" si="0"/>
        <v>0</v>
      </c>
      <c r="BK41" s="736">
        <f t="shared" si="1"/>
        <v>0</v>
      </c>
      <c r="BL41" s="737"/>
      <c r="BN41" s="738"/>
      <c r="BP41" s="739"/>
      <c r="BQ41" s="739"/>
      <c r="BR41" s="740"/>
      <c r="BS41" s="739"/>
    </row>
    <row r="42" spans="2:71" ht="69" hidden="1">
      <c r="B42" s="720" t="e">
        <f t="shared" si="3"/>
        <v>#REF!</v>
      </c>
      <c r="C42" s="720">
        <v>13540000000</v>
      </c>
      <c r="D42" s="729" t="s">
        <v>1267</v>
      </c>
      <c r="E42" s="730"/>
      <c r="F42" s="729"/>
      <c r="G42" s="729"/>
      <c r="H42" s="729"/>
      <c r="I42" s="729"/>
      <c r="J42" s="729"/>
      <c r="K42" s="729"/>
      <c r="L42" s="730"/>
      <c r="M42" s="747"/>
      <c r="N42" s="747"/>
      <c r="O42" s="747"/>
      <c r="P42" s="747"/>
      <c r="Q42" s="747"/>
      <c r="R42" s="747"/>
      <c r="S42" s="748"/>
      <c r="T42" s="747"/>
      <c r="U42" s="747"/>
      <c r="V42" s="747"/>
      <c r="W42" s="748"/>
      <c r="X42" s="747"/>
      <c r="Y42" s="747"/>
      <c r="Z42" s="747"/>
      <c r="AA42" s="745"/>
      <c r="AB42" s="745"/>
      <c r="AC42" s="732"/>
      <c r="AD42" s="745"/>
      <c r="AE42" s="745"/>
      <c r="AF42" s="745"/>
      <c r="AG42" s="745"/>
      <c r="AH42" s="741"/>
      <c r="AI42" s="745"/>
      <c r="AJ42" s="745"/>
      <c r="AK42" s="745"/>
      <c r="AL42" s="745"/>
      <c r="AM42" s="745"/>
      <c r="AN42" s="745"/>
      <c r="AO42" s="745"/>
      <c r="AP42" s="732"/>
      <c r="AQ42" s="735"/>
      <c r="AR42" s="745"/>
      <c r="AS42" s="745"/>
      <c r="AT42" s="746"/>
      <c r="AU42" s="745"/>
      <c r="AV42" s="745"/>
      <c r="AW42" s="745"/>
      <c r="AX42" s="745"/>
      <c r="AY42" s="745"/>
      <c r="AZ42" s="745"/>
      <c r="BA42" s="745"/>
      <c r="BB42" s="745"/>
      <c r="BC42" s="745"/>
      <c r="BD42" s="745"/>
      <c r="BE42" s="745"/>
      <c r="BF42" s="745"/>
      <c r="BG42" s="745"/>
      <c r="BH42" s="741"/>
      <c r="BI42" s="735"/>
      <c r="BJ42" s="735">
        <f t="shared" si="0"/>
        <v>0</v>
      </c>
      <c r="BK42" s="736"/>
      <c r="BL42" s="737"/>
      <c r="BN42" s="738"/>
      <c r="BP42" s="739"/>
      <c r="BQ42" s="739"/>
      <c r="BR42" s="740"/>
      <c r="BS42" s="739"/>
    </row>
    <row r="43" spans="2:71" ht="46" hidden="1">
      <c r="B43" s="720" t="e">
        <f t="shared" si="3"/>
        <v>#REF!</v>
      </c>
      <c r="C43" s="720" t="s">
        <v>1268</v>
      </c>
      <c r="D43" s="729" t="s">
        <v>1269</v>
      </c>
      <c r="E43" s="730"/>
      <c r="F43" s="729"/>
      <c r="G43" s="729"/>
      <c r="H43" s="729"/>
      <c r="I43" s="729"/>
      <c r="J43" s="729"/>
      <c r="K43" s="729"/>
      <c r="L43" s="730"/>
      <c r="M43" s="747"/>
      <c r="N43" s="747"/>
      <c r="O43" s="747"/>
      <c r="P43" s="747"/>
      <c r="Q43" s="747"/>
      <c r="R43" s="747"/>
      <c r="S43" s="748"/>
      <c r="T43" s="747"/>
      <c r="U43" s="747"/>
      <c r="V43" s="747"/>
      <c r="W43" s="748"/>
      <c r="X43" s="747"/>
      <c r="Y43" s="747"/>
      <c r="Z43" s="747"/>
      <c r="AA43" s="745"/>
      <c r="AB43" s="745"/>
      <c r="AC43" s="732"/>
      <c r="AD43" s="745"/>
      <c r="AE43" s="745"/>
      <c r="AF43" s="745"/>
      <c r="AG43" s="745"/>
      <c r="AH43" s="745"/>
      <c r="AI43" s="745"/>
      <c r="AJ43" s="745"/>
      <c r="AK43" s="745"/>
      <c r="AL43" s="745"/>
      <c r="AM43" s="745"/>
      <c r="AN43" s="745"/>
      <c r="AO43" s="745"/>
      <c r="AP43" s="735"/>
      <c r="AQ43" s="735"/>
      <c r="AR43" s="745"/>
      <c r="AS43" s="745"/>
      <c r="AT43" s="746"/>
      <c r="AU43" s="745"/>
      <c r="AV43" s="745"/>
      <c r="AW43" s="745"/>
      <c r="AX43" s="745"/>
      <c r="AY43" s="745"/>
      <c r="AZ43" s="745"/>
      <c r="BA43" s="745"/>
      <c r="BB43" s="745"/>
      <c r="BC43" s="745"/>
      <c r="BD43" s="745"/>
      <c r="BE43" s="745"/>
      <c r="BF43" s="745"/>
      <c r="BG43" s="745"/>
      <c r="BH43" s="745"/>
      <c r="BI43" s="735"/>
      <c r="BJ43" s="735">
        <f t="shared" si="0"/>
        <v>0</v>
      </c>
      <c r="BK43" s="736">
        <f t="shared" ref="BK43:BK55" si="4">SUM(E43:BI43)</f>
        <v>0</v>
      </c>
      <c r="BL43" s="737"/>
      <c r="BN43" s="738"/>
      <c r="BP43" s="739"/>
      <c r="BQ43" s="739"/>
      <c r="BR43" s="740"/>
      <c r="BS43" s="739"/>
    </row>
    <row r="44" spans="2:71" ht="69" hidden="1">
      <c r="B44" s="720" t="e">
        <f t="shared" si="3"/>
        <v>#REF!</v>
      </c>
      <c r="C44" s="720" t="s">
        <v>1270</v>
      </c>
      <c r="D44" s="729" t="s">
        <v>1271</v>
      </c>
      <c r="E44" s="730"/>
      <c r="F44" s="729"/>
      <c r="G44" s="729"/>
      <c r="H44" s="729"/>
      <c r="I44" s="729"/>
      <c r="J44" s="729"/>
      <c r="K44" s="729"/>
      <c r="L44" s="730"/>
      <c r="M44" s="747"/>
      <c r="N44" s="747"/>
      <c r="O44" s="747"/>
      <c r="P44" s="747"/>
      <c r="Q44" s="747"/>
      <c r="R44" s="747"/>
      <c r="S44" s="748"/>
      <c r="T44" s="747"/>
      <c r="U44" s="747"/>
      <c r="V44" s="747"/>
      <c r="W44" s="748"/>
      <c r="X44" s="747"/>
      <c r="Y44" s="747"/>
      <c r="Z44" s="747"/>
      <c r="AA44" s="745"/>
      <c r="AB44" s="745"/>
      <c r="AC44" s="732"/>
      <c r="AD44" s="745"/>
      <c r="AE44" s="745"/>
      <c r="AF44" s="745"/>
      <c r="AG44" s="745"/>
      <c r="AH44" s="745"/>
      <c r="AI44" s="745"/>
      <c r="AJ44" s="745"/>
      <c r="AK44" s="745"/>
      <c r="AL44" s="745"/>
      <c r="AM44" s="745"/>
      <c r="AN44" s="745"/>
      <c r="AO44" s="745"/>
      <c r="AP44" s="732"/>
      <c r="AQ44" s="735"/>
      <c r="AR44" s="745"/>
      <c r="AS44" s="745"/>
      <c r="AT44" s="746"/>
      <c r="AU44" s="745"/>
      <c r="AV44" s="745"/>
      <c r="AW44" s="745"/>
      <c r="AX44" s="745"/>
      <c r="AY44" s="745"/>
      <c r="AZ44" s="745"/>
      <c r="BA44" s="745"/>
      <c r="BB44" s="745"/>
      <c r="BC44" s="745"/>
      <c r="BD44" s="745"/>
      <c r="BE44" s="745"/>
      <c r="BF44" s="745"/>
      <c r="BG44" s="745"/>
      <c r="BH44" s="745"/>
      <c r="BI44" s="735"/>
      <c r="BJ44" s="735">
        <f t="shared" si="0"/>
        <v>0</v>
      </c>
      <c r="BK44" s="736">
        <f t="shared" si="4"/>
        <v>0</v>
      </c>
      <c r="BL44" s="737"/>
      <c r="BN44" s="738"/>
      <c r="BP44" s="739"/>
      <c r="BQ44" s="739"/>
      <c r="BR44" s="740"/>
      <c r="BS44" s="739"/>
    </row>
    <row r="45" spans="2:71" ht="69" hidden="1">
      <c r="B45" s="720" t="e">
        <f t="shared" si="3"/>
        <v>#REF!</v>
      </c>
      <c r="C45" s="720" t="s">
        <v>1272</v>
      </c>
      <c r="D45" s="729" t="s">
        <v>1273</v>
      </c>
      <c r="E45" s="730"/>
      <c r="F45" s="729"/>
      <c r="G45" s="729"/>
      <c r="H45" s="729"/>
      <c r="I45" s="729"/>
      <c r="J45" s="729"/>
      <c r="K45" s="729"/>
      <c r="L45" s="730"/>
      <c r="M45" s="747"/>
      <c r="N45" s="747"/>
      <c r="O45" s="747"/>
      <c r="P45" s="747"/>
      <c r="Q45" s="747"/>
      <c r="R45" s="747"/>
      <c r="S45" s="748"/>
      <c r="T45" s="747"/>
      <c r="U45" s="747"/>
      <c r="V45" s="747"/>
      <c r="W45" s="748"/>
      <c r="X45" s="747"/>
      <c r="Y45" s="747"/>
      <c r="Z45" s="747"/>
      <c r="AA45" s="745"/>
      <c r="AB45" s="745"/>
      <c r="AC45" s="732"/>
      <c r="AD45" s="745"/>
      <c r="AE45" s="745"/>
      <c r="AF45" s="745"/>
      <c r="AG45" s="745"/>
      <c r="AH45" s="745"/>
      <c r="AI45" s="745"/>
      <c r="AJ45" s="745"/>
      <c r="AK45" s="745"/>
      <c r="AL45" s="745"/>
      <c r="AM45" s="745"/>
      <c r="AN45" s="745"/>
      <c r="AO45" s="745"/>
      <c r="AP45" s="735"/>
      <c r="AQ45" s="735"/>
      <c r="AR45" s="745"/>
      <c r="AS45" s="745"/>
      <c r="AT45" s="746"/>
      <c r="AU45" s="745"/>
      <c r="AV45" s="745"/>
      <c r="AW45" s="745"/>
      <c r="AX45" s="745"/>
      <c r="AY45" s="745"/>
      <c r="AZ45" s="745"/>
      <c r="BA45" s="745"/>
      <c r="BB45" s="745"/>
      <c r="BC45" s="745"/>
      <c r="BD45" s="745"/>
      <c r="BE45" s="745"/>
      <c r="BF45" s="745"/>
      <c r="BG45" s="745"/>
      <c r="BH45" s="745"/>
      <c r="BI45" s="735"/>
      <c r="BJ45" s="735">
        <f t="shared" si="0"/>
        <v>0</v>
      </c>
      <c r="BK45" s="736">
        <f t="shared" si="4"/>
        <v>0</v>
      </c>
      <c r="BL45" s="737"/>
      <c r="BN45" s="738"/>
      <c r="BP45" s="739"/>
      <c r="BQ45" s="739"/>
      <c r="BR45" s="740"/>
      <c r="BS45" s="739"/>
    </row>
    <row r="46" spans="2:71" ht="46" hidden="1">
      <c r="B46" s="720" t="e">
        <f t="shared" si="3"/>
        <v>#REF!</v>
      </c>
      <c r="C46" s="720" t="s">
        <v>1274</v>
      </c>
      <c r="D46" s="729" t="s">
        <v>1275</v>
      </c>
      <c r="E46" s="730"/>
      <c r="F46" s="729"/>
      <c r="G46" s="729"/>
      <c r="H46" s="729"/>
      <c r="I46" s="729"/>
      <c r="J46" s="729"/>
      <c r="K46" s="729"/>
      <c r="L46" s="730"/>
      <c r="M46" s="747"/>
      <c r="N46" s="747"/>
      <c r="O46" s="747"/>
      <c r="P46" s="747"/>
      <c r="Q46" s="747"/>
      <c r="R46" s="747"/>
      <c r="S46" s="748"/>
      <c r="T46" s="747"/>
      <c r="U46" s="747"/>
      <c r="V46" s="747"/>
      <c r="W46" s="748"/>
      <c r="X46" s="747"/>
      <c r="Y46" s="747"/>
      <c r="Z46" s="747"/>
      <c r="AA46" s="745"/>
      <c r="AB46" s="745"/>
      <c r="AC46" s="732"/>
      <c r="AD46" s="745"/>
      <c r="AE46" s="745"/>
      <c r="AF46" s="745"/>
      <c r="AG46" s="745"/>
      <c r="AH46" s="745"/>
      <c r="AI46" s="745"/>
      <c r="AJ46" s="745"/>
      <c r="AK46" s="745"/>
      <c r="AL46" s="745"/>
      <c r="AM46" s="745"/>
      <c r="AN46" s="745"/>
      <c r="AO46" s="745"/>
      <c r="AP46" s="735"/>
      <c r="AQ46" s="735"/>
      <c r="AR46" s="745"/>
      <c r="AS46" s="745"/>
      <c r="AT46" s="746"/>
      <c r="AU46" s="745"/>
      <c r="AV46" s="745"/>
      <c r="AW46" s="745"/>
      <c r="AX46" s="745"/>
      <c r="AY46" s="745"/>
      <c r="AZ46" s="745"/>
      <c r="BA46" s="745"/>
      <c r="BB46" s="745"/>
      <c r="BC46" s="745"/>
      <c r="BD46" s="745"/>
      <c r="BE46" s="745"/>
      <c r="BF46" s="745"/>
      <c r="BG46" s="745"/>
      <c r="BH46" s="745"/>
      <c r="BI46" s="735"/>
      <c r="BJ46" s="735">
        <f t="shared" si="0"/>
        <v>0</v>
      </c>
      <c r="BK46" s="736">
        <f t="shared" si="4"/>
        <v>0</v>
      </c>
      <c r="BL46" s="737"/>
      <c r="BN46" s="738"/>
      <c r="BP46" s="739"/>
      <c r="BQ46" s="739"/>
      <c r="BR46" s="740"/>
      <c r="BS46" s="739"/>
    </row>
    <row r="47" spans="2:71" ht="46" hidden="1">
      <c r="B47" s="720" t="e">
        <f t="shared" si="3"/>
        <v>#REF!</v>
      </c>
      <c r="C47" s="720" t="s">
        <v>1276</v>
      </c>
      <c r="D47" s="729" t="s">
        <v>1277</v>
      </c>
      <c r="E47" s="730"/>
      <c r="F47" s="729"/>
      <c r="G47" s="729"/>
      <c r="H47" s="729"/>
      <c r="I47" s="729"/>
      <c r="J47" s="729"/>
      <c r="K47" s="729"/>
      <c r="L47" s="730"/>
      <c r="M47" s="747"/>
      <c r="N47" s="747"/>
      <c r="O47" s="747"/>
      <c r="P47" s="747"/>
      <c r="Q47" s="747"/>
      <c r="R47" s="747"/>
      <c r="S47" s="748"/>
      <c r="T47" s="747"/>
      <c r="U47" s="747"/>
      <c r="V47" s="747"/>
      <c r="W47" s="748"/>
      <c r="X47" s="747"/>
      <c r="Y47" s="747"/>
      <c r="Z47" s="747"/>
      <c r="AA47" s="745"/>
      <c r="AB47" s="745"/>
      <c r="AC47" s="732"/>
      <c r="AD47" s="745"/>
      <c r="AE47" s="745"/>
      <c r="AF47" s="745"/>
      <c r="AG47" s="745"/>
      <c r="AH47" s="745"/>
      <c r="AI47" s="745"/>
      <c r="AJ47" s="745"/>
      <c r="AK47" s="745"/>
      <c r="AL47" s="745"/>
      <c r="AM47" s="745"/>
      <c r="AN47" s="745"/>
      <c r="AO47" s="745"/>
      <c r="AP47" s="732"/>
      <c r="AQ47" s="735"/>
      <c r="AR47" s="745"/>
      <c r="AS47" s="745"/>
      <c r="AT47" s="746"/>
      <c r="AU47" s="745"/>
      <c r="AV47" s="745"/>
      <c r="AW47" s="745"/>
      <c r="AX47" s="745"/>
      <c r="AY47" s="745"/>
      <c r="AZ47" s="745"/>
      <c r="BA47" s="745"/>
      <c r="BB47" s="745"/>
      <c r="BC47" s="745"/>
      <c r="BD47" s="745"/>
      <c r="BE47" s="745"/>
      <c r="BF47" s="745"/>
      <c r="BG47" s="745"/>
      <c r="BH47" s="745"/>
      <c r="BI47" s="735"/>
      <c r="BJ47" s="735">
        <f t="shared" si="0"/>
        <v>0</v>
      </c>
      <c r="BK47" s="736">
        <f t="shared" si="4"/>
        <v>0</v>
      </c>
      <c r="BL47" s="737"/>
      <c r="BN47" s="738"/>
      <c r="BP47" s="739"/>
      <c r="BQ47" s="739"/>
      <c r="BR47" s="740"/>
      <c r="BS47" s="739"/>
    </row>
    <row r="48" spans="2:71" ht="69" hidden="1">
      <c r="B48" s="720" t="e">
        <f t="shared" si="3"/>
        <v>#REF!</v>
      </c>
      <c r="C48" s="720" t="s">
        <v>1278</v>
      </c>
      <c r="D48" s="729" t="s">
        <v>1279</v>
      </c>
      <c r="E48" s="730"/>
      <c r="F48" s="729"/>
      <c r="G48" s="729"/>
      <c r="H48" s="729"/>
      <c r="I48" s="729"/>
      <c r="J48" s="729"/>
      <c r="K48" s="729"/>
      <c r="L48" s="730"/>
      <c r="M48" s="747"/>
      <c r="N48" s="747"/>
      <c r="O48" s="747"/>
      <c r="P48" s="747"/>
      <c r="Q48" s="747"/>
      <c r="R48" s="747"/>
      <c r="S48" s="748"/>
      <c r="T48" s="747"/>
      <c r="U48" s="747"/>
      <c r="V48" s="747"/>
      <c r="W48" s="748"/>
      <c r="X48" s="747"/>
      <c r="Y48" s="747"/>
      <c r="Z48" s="747"/>
      <c r="AA48" s="745"/>
      <c r="AB48" s="745"/>
      <c r="AC48" s="732"/>
      <c r="AD48" s="745"/>
      <c r="AE48" s="745"/>
      <c r="AF48" s="745"/>
      <c r="AG48" s="745"/>
      <c r="AH48" s="745"/>
      <c r="AI48" s="745"/>
      <c r="AJ48" s="745"/>
      <c r="AK48" s="745"/>
      <c r="AL48" s="745"/>
      <c r="AM48" s="745"/>
      <c r="AN48" s="745"/>
      <c r="AO48" s="745"/>
      <c r="AP48" s="735"/>
      <c r="AQ48" s="735"/>
      <c r="AR48" s="745"/>
      <c r="AS48" s="745"/>
      <c r="AT48" s="746"/>
      <c r="AU48" s="745"/>
      <c r="AV48" s="745"/>
      <c r="AW48" s="745"/>
      <c r="AX48" s="745"/>
      <c r="AY48" s="745"/>
      <c r="AZ48" s="741"/>
      <c r="BA48" s="741"/>
      <c r="BB48" s="745"/>
      <c r="BC48" s="745"/>
      <c r="BD48" s="745"/>
      <c r="BE48" s="745"/>
      <c r="BF48" s="745"/>
      <c r="BG48" s="745"/>
      <c r="BH48" s="745"/>
      <c r="BI48" s="735"/>
      <c r="BJ48" s="735">
        <f t="shared" si="0"/>
        <v>0</v>
      </c>
      <c r="BK48" s="736">
        <f t="shared" si="4"/>
        <v>0</v>
      </c>
      <c r="BL48" s="737"/>
      <c r="BN48" s="738"/>
      <c r="BP48" s="739"/>
      <c r="BQ48" s="739"/>
      <c r="BR48" s="740"/>
      <c r="BS48" s="739"/>
    </row>
    <row r="49" spans="2:71" ht="69" hidden="1">
      <c r="B49" s="720" t="e">
        <f t="shared" si="3"/>
        <v>#REF!</v>
      </c>
      <c r="C49" s="720" t="s">
        <v>1280</v>
      </c>
      <c r="D49" s="729" t="s">
        <v>1281</v>
      </c>
      <c r="E49" s="730"/>
      <c r="F49" s="729"/>
      <c r="G49" s="729"/>
      <c r="H49" s="729"/>
      <c r="I49" s="729"/>
      <c r="J49" s="729"/>
      <c r="K49" s="729"/>
      <c r="L49" s="730"/>
      <c r="M49" s="747"/>
      <c r="N49" s="747"/>
      <c r="O49" s="747"/>
      <c r="P49" s="747"/>
      <c r="Q49" s="747"/>
      <c r="R49" s="747"/>
      <c r="S49" s="748"/>
      <c r="T49" s="747"/>
      <c r="U49" s="747"/>
      <c r="V49" s="747"/>
      <c r="W49" s="748"/>
      <c r="X49" s="747"/>
      <c r="Y49" s="747"/>
      <c r="Z49" s="747"/>
      <c r="AA49" s="745"/>
      <c r="AB49" s="745"/>
      <c r="AC49" s="732"/>
      <c r="AD49" s="745"/>
      <c r="AE49" s="745"/>
      <c r="AF49" s="745"/>
      <c r="AG49" s="745"/>
      <c r="AH49" s="745"/>
      <c r="AI49" s="745"/>
      <c r="AJ49" s="745"/>
      <c r="AK49" s="745"/>
      <c r="AL49" s="745"/>
      <c r="AM49" s="745"/>
      <c r="AN49" s="745"/>
      <c r="AO49" s="745"/>
      <c r="AP49" s="735"/>
      <c r="AQ49" s="735"/>
      <c r="AR49" s="745"/>
      <c r="AS49" s="745"/>
      <c r="AT49" s="746"/>
      <c r="AU49" s="745"/>
      <c r="AV49" s="745"/>
      <c r="AW49" s="745"/>
      <c r="AX49" s="745"/>
      <c r="AY49" s="745"/>
      <c r="AZ49" s="745"/>
      <c r="BA49" s="745"/>
      <c r="BB49" s="745"/>
      <c r="BC49" s="745"/>
      <c r="BD49" s="745"/>
      <c r="BE49" s="745"/>
      <c r="BF49" s="745"/>
      <c r="BG49" s="745"/>
      <c r="BH49" s="745"/>
      <c r="BI49" s="735"/>
      <c r="BJ49" s="735">
        <f t="shared" si="0"/>
        <v>0</v>
      </c>
      <c r="BK49" s="736">
        <f t="shared" si="4"/>
        <v>0</v>
      </c>
      <c r="BL49" s="737"/>
      <c r="BN49" s="738"/>
      <c r="BP49" s="739"/>
      <c r="BQ49" s="739"/>
      <c r="BR49" s="740"/>
      <c r="BS49" s="739"/>
    </row>
    <row r="50" spans="2:71" ht="69" hidden="1">
      <c r="B50" s="720" t="e">
        <f t="shared" si="3"/>
        <v>#REF!</v>
      </c>
      <c r="C50" s="720" t="s">
        <v>1282</v>
      </c>
      <c r="D50" s="729" t="s">
        <v>1283</v>
      </c>
      <c r="E50" s="730"/>
      <c r="F50" s="729"/>
      <c r="G50" s="729"/>
      <c r="H50" s="729"/>
      <c r="I50" s="729"/>
      <c r="J50" s="729"/>
      <c r="K50" s="729"/>
      <c r="L50" s="730"/>
      <c r="M50" s="747"/>
      <c r="N50" s="747"/>
      <c r="O50" s="747"/>
      <c r="P50" s="747"/>
      <c r="Q50" s="747"/>
      <c r="R50" s="747"/>
      <c r="S50" s="748"/>
      <c r="T50" s="747"/>
      <c r="U50" s="747"/>
      <c r="V50" s="747"/>
      <c r="W50" s="748"/>
      <c r="X50" s="747"/>
      <c r="Y50" s="747"/>
      <c r="Z50" s="747"/>
      <c r="AA50" s="745"/>
      <c r="AB50" s="745"/>
      <c r="AC50" s="732"/>
      <c r="AD50" s="745"/>
      <c r="AE50" s="745"/>
      <c r="AF50" s="745"/>
      <c r="AG50" s="745"/>
      <c r="AH50" s="745"/>
      <c r="AI50" s="745"/>
      <c r="AJ50" s="745"/>
      <c r="AK50" s="745"/>
      <c r="AL50" s="745"/>
      <c r="AM50" s="745"/>
      <c r="AN50" s="745"/>
      <c r="AO50" s="745"/>
      <c r="AP50" s="732"/>
      <c r="AQ50" s="732"/>
      <c r="AR50" s="745"/>
      <c r="AS50" s="745"/>
      <c r="AT50" s="746"/>
      <c r="AU50" s="745"/>
      <c r="AV50" s="745"/>
      <c r="AW50" s="745"/>
      <c r="AX50" s="745"/>
      <c r="AY50" s="745"/>
      <c r="AZ50" s="745"/>
      <c r="BA50" s="745"/>
      <c r="BB50" s="745"/>
      <c r="BC50" s="745"/>
      <c r="BD50" s="745"/>
      <c r="BE50" s="745"/>
      <c r="BF50" s="745"/>
      <c r="BG50" s="745"/>
      <c r="BH50" s="745"/>
      <c r="BI50" s="735"/>
      <c r="BJ50" s="735">
        <f t="shared" si="0"/>
        <v>0</v>
      </c>
      <c r="BK50" s="736">
        <f t="shared" si="4"/>
        <v>0</v>
      </c>
      <c r="BL50" s="737"/>
      <c r="BN50" s="738"/>
      <c r="BP50" s="739"/>
      <c r="BQ50" s="739"/>
      <c r="BR50" s="740"/>
      <c r="BS50" s="739"/>
    </row>
    <row r="51" spans="2:71" ht="69" hidden="1">
      <c r="B51" s="720" t="e">
        <f t="shared" si="3"/>
        <v>#REF!</v>
      </c>
      <c r="C51" s="720" t="s">
        <v>1284</v>
      </c>
      <c r="D51" s="729" t="s">
        <v>1285</v>
      </c>
      <c r="E51" s="730"/>
      <c r="F51" s="729"/>
      <c r="G51" s="729"/>
      <c r="H51" s="729"/>
      <c r="I51" s="729"/>
      <c r="J51" s="729"/>
      <c r="K51" s="729"/>
      <c r="L51" s="730"/>
      <c r="M51" s="750"/>
      <c r="N51" s="750"/>
      <c r="O51" s="750"/>
      <c r="P51" s="750"/>
      <c r="Q51" s="750"/>
      <c r="R51" s="750"/>
      <c r="S51" s="751"/>
      <c r="T51" s="750"/>
      <c r="U51" s="750"/>
      <c r="V51" s="750"/>
      <c r="W51" s="751"/>
      <c r="X51" s="750"/>
      <c r="Y51" s="750"/>
      <c r="Z51" s="750"/>
      <c r="AA51" s="745"/>
      <c r="AB51" s="745"/>
      <c r="AC51" s="732"/>
      <c r="AD51" s="745"/>
      <c r="AE51" s="745"/>
      <c r="AF51" s="745"/>
      <c r="AG51" s="745"/>
      <c r="AH51" s="745"/>
      <c r="AI51" s="745"/>
      <c r="AJ51" s="745"/>
      <c r="AK51" s="745"/>
      <c r="AL51" s="745"/>
      <c r="AM51" s="745"/>
      <c r="AN51" s="745"/>
      <c r="AO51" s="745"/>
      <c r="AP51" s="732"/>
      <c r="AQ51" s="735"/>
      <c r="AR51" s="745"/>
      <c r="AS51" s="745"/>
      <c r="AT51" s="746"/>
      <c r="AU51" s="745"/>
      <c r="AV51" s="745"/>
      <c r="AW51" s="745"/>
      <c r="AX51" s="745"/>
      <c r="AY51" s="745"/>
      <c r="AZ51" s="745"/>
      <c r="BA51" s="745"/>
      <c r="BB51" s="745"/>
      <c r="BC51" s="745"/>
      <c r="BD51" s="741"/>
      <c r="BE51" s="745"/>
      <c r="BF51" s="745"/>
      <c r="BG51" s="745"/>
      <c r="BH51" s="745"/>
      <c r="BI51" s="735"/>
      <c r="BJ51" s="735">
        <f t="shared" ref="BJ51:BJ82" si="5">SUBTOTAL(9,S51:BI51)</f>
        <v>0</v>
      </c>
      <c r="BK51" s="736">
        <f t="shared" si="4"/>
        <v>0</v>
      </c>
      <c r="BL51" s="737"/>
      <c r="BN51" s="738"/>
      <c r="BP51" s="739"/>
      <c r="BQ51" s="739"/>
      <c r="BR51" s="740"/>
      <c r="BS51" s="739"/>
    </row>
    <row r="52" spans="2:71" ht="69" hidden="1">
      <c r="B52" s="720" t="e">
        <f t="shared" si="3"/>
        <v>#REF!</v>
      </c>
      <c r="C52" s="720" t="s">
        <v>1286</v>
      </c>
      <c r="D52" s="729" t="s">
        <v>1287</v>
      </c>
      <c r="E52" s="730"/>
      <c r="F52" s="729"/>
      <c r="G52" s="729"/>
      <c r="H52" s="729"/>
      <c r="I52" s="729"/>
      <c r="J52" s="729"/>
      <c r="K52" s="729"/>
      <c r="L52" s="730"/>
      <c r="M52" s="750"/>
      <c r="N52" s="750"/>
      <c r="O52" s="750"/>
      <c r="P52" s="750"/>
      <c r="Q52" s="750"/>
      <c r="R52" s="750"/>
      <c r="S52" s="751"/>
      <c r="T52" s="750"/>
      <c r="U52" s="750"/>
      <c r="V52" s="750"/>
      <c r="W52" s="751"/>
      <c r="X52" s="750"/>
      <c r="Y52" s="750"/>
      <c r="Z52" s="750"/>
      <c r="AA52" s="745"/>
      <c r="AB52" s="745"/>
      <c r="AC52" s="732"/>
      <c r="AD52" s="745"/>
      <c r="AE52" s="745"/>
      <c r="AF52" s="745"/>
      <c r="AG52" s="745"/>
      <c r="AH52" s="745"/>
      <c r="AI52" s="745"/>
      <c r="AJ52" s="745"/>
      <c r="AK52" s="745"/>
      <c r="AL52" s="745"/>
      <c r="AM52" s="745"/>
      <c r="AN52" s="745"/>
      <c r="AO52" s="745"/>
      <c r="AP52" s="732"/>
      <c r="AQ52" s="735"/>
      <c r="AR52" s="745"/>
      <c r="AS52" s="745"/>
      <c r="AT52" s="746"/>
      <c r="AU52" s="745"/>
      <c r="AV52" s="745"/>
      <c r="AW52" s="745"/>
      <c r="AX52" s="745"/>
      <c r="AY52" s="745"/>
      <c r="AZ52" s="741"/>
      <c r="BA52" s="741"/>
      <c r="BB52" s="745"/>
      <c r="BC52" s="745"/>
      <c r="BD52" s="745"/>
      <c r="BE52" s="745"/>
      <c r="BF52" s="745"/>
      <c r="BG52" s="745"/>
      <c r="BH52" s="745"/>
      <c r="BI52" s="735"/>
      <c r="BJ52" s="735">
        <f t="shared" si="5"/>
        <v>0</v>
      </c>
      <c r="BK52" s="736">
        <f t="shared" si="4"/>
        <v>0</v>
      </c>
      <c r="BL52" s="737"/>
      <c r="BN52" s="738"/>
      <c r="BP52" s="739"/>
      <c r="BQ52" s="739"/>
      <c r="BR52" s="740"/>
      <c r="BS52" s="739"/>
    </row>
    <row r="53" spans="2:71" ht="69" hidden="1">
      <c r="B53" s="720" t="e">
        <f t="shared" si="3"/>
        <v>#REF!</v>
      </c>
      <c r="C53" s="720" t="s">
        <v>1288</v>
      </c>
      <c r="D53" s="729" t="s">
        <v>1289</v>
      </c>
      <c r="E53" s="730"/>
      <c r="F53" s="729"/>
      <c r="G53" s="729"/>
      <c r="H53" s="729"/>
      <c r="I53" s="729"/>
      <c r="J53" s="729"/>
      <c r="K53" s="729"/>
      <c r="L53" s="730"/>
      <c r="M53" s="750"/>
      <c r="N53" s="750"/>
      <c r="O53" s="750"/>
      <c r="P53" s="750"/>
      <c r="Q53" s="750"/>
      <c r="R53" s="750"/>
      <c r="S53" s="751"/>
      <c r="T53" s="750"/>
      <c r="U53" s="750"/>
      <c r="V53" s="750"/>
      <c r="W53" s="751"/>
      <c r="X53" s="750"/>
      <c r="Y53" s="750"/>
      <c r="Z53" s="750"/>
      <c r="AA53" s="745"/>
      <c r="AB53" s="745"/>
      <c r="AC53" s="732"/>
      <c r="AD53" s="745"/>
      <c r="AE53" s="745"/>
      <c r="AF53" s="745"/>
      <c r="AG53" s="745"/>
      <c r="AH53" s="745"/>
      <c r="AI53" s="745"/>
      <c r="AJ53" s="745"/>
      <c r="AK53" s="745"/>
      <c r="AL53" s="745"/>
      <c r="AM53" s="745"/>
      <c r="AN53" s="745"/>
      <c r="AO53" s="745"/>
      <c r="AP53" s="732"/>
      <c r="AQ53" s="735"/>
      <c r="AR53" s="745"/>
      <c r="AS53" s="745"/>
      <c r="AT53" s="746"/>
      <c r="AU53" s="745"/>
      <c r="AV53" s="745"/>
      <c r="AW53" s="745"/>
      <c r="AX53" s="745"/>
      <c r="AY53" s="745"/>
      <c r="AZ53" s="745"/>
      <c r="BA53" s="745"/>
      <c r="BB53" s="745"/>
      <c r="BC53" s="745"/>
      <c r="BD53" s="745"/>
      <c r="BE53" s="745"/>
      <c r="BF53" s="745"/>
      <c r="BG53" s="745"/>
      <c r="BH53" s="745"/>
      <c r="BI53" s="735"/>
      <c r="BJ53" s="735">
        <f t="shared" si="5"/>
        <v>0</v>
      </c>
      <c r="BK53" s="736">
        <f t="shared" si="4"/>
        <v>0</v>
      </c>
      <c r="BL53" s="737"/>
      <c r="BN53" s="738"/>
      <c r="BP53" s="739"/>
      <c r="BQ53" s="739"/>
      <c r="BR53" s="740"/>
      <c r="BS53" s="739"/>
    </row>
    <row r="54" spans="2:71" ht="69" hidden="1">
      <c r="B54" s="720" t="e">
        <f t="shared" si="3"/>
        <v>#REF!</v>
      </c>
      <c r="C54" s="720" t="s">
        <v>1290</v>
      </c>
      <c r="D54" s="729" t="s">
        <v>1291</v>
      </c>
      <c r="E54" s="730"/>
      <c r="F54" s="729"/>
      <c r="G54" s="729"/>
      <c r="H54" s="729"/>
      <c r="I54" s="729"/>
      <c r="J54" s="729"/>
      <c r="K54" s="729"/>
      <c r="L54" s="730"/>
      <c r="M54" s="750"/>
      <c r="N54" s="750"/>
      <c r="O54" s="750"/>
      <c r="P54" s="750"/>
      <c r="Q54" s="750"/>
      <c r="R54" s="750"/>
      <c r="S54" s="751"/>
      <c r="T54" s="750"/>
      <c r="U54" s="750"/>
      <c r="V54" s="750"/>
      <c r="W54" s="751"/>
      <c r="X54" s="750"/>
      <c r="Y54" s="750"/>
      <c r="Z54" s="750"/>
      <c r="AA54" s="745"/>
      <c r="AB54" s="745"/>
      <c r="AC54" s="732"/>
      <c r="AD54" s="745"/>
      <c r="AE54" s="745"/>
      <c r="AF54" s="745"/>
      <c r="AG54" s="745"/>
      <c r="AH54" s="745"/>
      <c r="AI54" s="745"/>
      <c r="AJ54" s="745"/>
      <c r="AK54" s="745"/>
      <c r="AL54" s="745"/>
      <c r="AM54" s="745"/>
      <c r="AN54" s="745"/>
      <c r="AO54" s="745"/>
      <c r="AP54" s="735"/>
      <c r="AQ54" s="735"/>
      <c r="AR54" s="745"/>
      <c r="AS54" s="745"/>
      <c r="AT54" s="749"/>
      <c r="AU54" s="745"/>
      <c r="AV54" s="745"/>
      <c r="AW54" s="745"/>
      <c r="AX54" s="745"/>
      <c r="AY54" s="745"/>
      <c r="AZ54" s="745"/>
      <c r="BA54" s="745"/>
      <c r="BB54" s="745"/>
      <c r="BC54" s="745"/>
      <c r="BD54" s="745"/>
      <c r="BE54" s="745"/>
      <c r="BF54" s="745"/>
      <c r="BG54" s="745"/>
      <c r="BH54" s="745"/>
      <c r="BI54" s="735"/>
      <c r="BJ54" s="735">
        <f t="shared" si="5"/>
        <v>0</v>
      </c>
      <c r="BK54" s="736">
        <f t="shared" si="4"/>
        <v>0</v>
      </c>
      <c r="BL54" s="737"/>
      <c r="BN54" s="738"/>
      <c r="BP54" s="739"/>
      <c r="BQ54" s="739"/>
      <c r="BR54" s="740"/>
      <c r="BS54" s="739"/>
    </row>
    <row r="55" spans="2:71" ht="69" hidden="1">
      <c r="B55" s="720" t="e">
        <f t="shared" si="3"/>
        <v>#REF!</v>
      </c>
      <c r="C55" s="720" t="s">
        <v>1292</v>
      </c>
      <c r="D55" s="729" t="s">
        <v>1293</v>
      </c>
      <c r="E55" s="730"/>
      <c r="F55" s="729"/>
      <c r="G55" s="729"/>
      <c r="H55" s="729"/>
      <c r="I55" s="729"/>
      <c r="J55" s="729"/>
      <c r="K55" s="729"/>
      <c r="L55" s="730"/>
      <c r="M55" s="750"/>
      <c r="N55" s="750"/>
      <c r="O55" s="750"/>
      <c r="P55" s="750"/>
      <c r="Q55" s="750"/>
      <c r="R55" s="750"/>
      <c r="S55" s="751"/>
      <c r="T55" s="750"/>
      <c r="U55" s="750"/>
      <c r="V55" s="750"/>
      <c r="W55" s="751"/>
      <c r="X55" s="750"/>
      <c r="Y55" s="750"/>
      <c r="Z55" s="750"/>
      <c r="AA55" s="745"/>
      <c r="AB55" s="745"/>
      <c r="AC55" s="732"/>
      <c r="AD55" s="745"/>
      <c r="AE55" s="745"/>
      <c r="AF55" s="745"/>
      <c r="AG55" s="745"/>
      <c r="AH55" s="745"/>
      <c r="AI55" s="745"/>
      <c r="AJ55" s="745"/>
      <c r="AK55" s="745"/>
      <c r="AL55" s="745"/>
      <c r="AM55" s="745"/>
      <c r="AN55" s="745"/>
      <c r="AO55" s="745"/>
      <c r="AP55" s="732"/>
      <c r="AQ55" s="735"/>
      <c r="AR55" s="745"/>
      <c r="AS55" s="745"/>
      <c r="AT55" s="746"/>
      <c r="AU55" s="745"/>
      <c r="AV55" s="745"/>
      <c r="AW55" s="745"/>
      <c r="AX55" s="745"/>
      <c r="AY55" s="745"/>
      <c r="AZ55" s="741"/>
      <c r="BA55" s="741"/>
      <c r="BB55" s="745"/>
      <c r="BC55" s="745"/>
      <c r="BD55" s="745"/>
      <c r="BE55" s="745"/>
      <c r="BF55" s="745"/>
      <c r="BG55" s="745"/>
      <c r="BH55" s="745"/>
      <c r="BI55" s="735"/>
      <c r="BJ55" s="735">
        <f t="shared" si="5"/>
        <v>0</v>
      </c>
      <c r="BK55" s="736">
        <f t="shared" si="4"/>
        <v>0</v>
      </c>
      <c r="BL55" s="737"/>
      <c r="BN55" s="738"/>
      <c r="BP55" s="739"/>
      <c r="BQ55" s="739"/>
      <c r="BR55" s="740"/>
      <c r="BS55" s="739"/>
    </row>
    <row r="56" spans="2:71" ht="69" hidden="1">
      <c r="B56" s="720" t="e">
        <f t="shared" si="3"/>
        <v>#REF!</v>
      </c>
      <c r="C56" s="720" t="s">
        <v>1294</v>
      </c>
      <c r="D56" s="729" t="s">
        <v>1295</v>
      </c>
      <c r="E56" s="730"/>
      <c r="F56" s="729"/>
      <c r="G56" s="729"/>
      <c r="H56" s="741"/>
      <c r="I56" s="729"/>
      <c r="J56" s="729"/>
      <c r="K56" s="729"/>
      <c r="L56" s="730"/>
      <c r="M56" s="750"/>
      <c r="N56" s="750"/>
      <c r="O56" s="750"/>
      <c r="P56" s="750"/>
      <c r="Q56" s="750"/>
      <c r="R56" s="750"/>
      <c r="S56" s="751"/>
      <c r="T56" s="750"/>
      <c r="U56" s="750"/>
      <c r="V56" s="750"/>
      <c r="W56" s="751"/>
      <c r="X56" s="750"/>
      <c r="Y56" s="750"/>
      <c r="Z56" s="750"/>
      <c r="AA56" s="745"/>
      <c r="AB56" s="745"/>
      <c r="AC56" s="732"/>
      <c r="AD56" s="745"/>
      <c r="AE56" s="745"/>
      <c r="AF56" s="745"/>
      <c r="AG56" s="745"/>
      <c r="AH56" s="745"/>
      <c r="AI56" s="745"/>
      <c r="AJ56" s="745"/>
      <c r="AK56" s="745"/>
      <c r="AL56" s="745"/>
      <c r="AM56" s="745"/>
      <c r="AN56" s="745"/>
      <c r="AO56" s="745"/>
      <c r="AP56" s="735"/>
      <c r="AQ56" s="735"/>
      <c r="AR56" s="745"/>
      <c r="AS56" s="745"/>
      <c r="AT56" s="746"/>
      <c r="AU56" s="745"/>
      <c r="AV56" s="745"/>
      <c r="AW56" s="745"/>
      <c r="AX56" s="745"/>
      <c r="AY56" s="745"/>
      <c r="AZ56" s="745"/>
      <c r="BA56" s="745"/>
      <c r="BB56" s="745"/>
      <c r="BC56" s="745"/>
      <c r="BD56" s="745"/>
      <c r="BE56" s="745"/>
      <c r="BF56" s="745"/>
      <c r="BG56" s="745"/>
      <c r="BH56" s="745"/>
      <c r="BI56" s="735"/>
      <c r="BJ56" s="735">
        <f t="shared" si="5"/>
        <v>0</v>
      </c>
      <c r="BK56" s="736"/>
      <c r="BL56" s="737"/>
      <c r="BN56" s="738"/>
      <c r="BP56" s="739"/>
      <c r="BQ56" s="739"/>
      <c r="BR56" s="740"/>
      <c r="BS56" s="739"/>
    </row>
    <row r="57" spans="2:71" ht="69" hidden="1">
      <c r="B57" s="720" t="e">
        <f t="shared" si="3"/>
        <v>#REF!</v>
      </c>
      <c r="C57" s="720" t="s">
        <v>1296</v>
      </c>
      <c r="D57" s="729" t="s">
        <v>1297</v>
      </c>
      <c r="E57" s="730"/>
      <c r="F57" s="729"/>
      <c r="G57" s="729"/>
      <c r="H57" s="729"/>
      <c r="I57" s="729"/>
      <c r="J57" s="729"/>
      <c r="K57" s="729"/>
      <c r="L57" s="730"/>
      <c r="M57" s="750"/>
      <c r="N57" s="750"/>
      <c r="O57" s="750"/>
      <c r="P57" s="750"/>
      <c r="Q57" s="750"/>
      <c r="R57" s="750"/>
      <c r="S57" s="751"/>
      <c r="T57" s="750"/>
      <c r="U57" s="750"/>
      <c r="V57" s="750"/>
      <c r="W57" s="751"/>
      <c r="X57" s="750"/>
      <c r="Y57" s="750"/>
      <c r="Z57" s="750"/>
      <c r="AA57" s="745"/>
      <c r="AB57" s="745"/>
      <c r="AC57" s="732"/>
      <c r="AD57" s="745"/>
      <c r="AE57" s="745"/>
      <c r="AF57" s="745"/>
      <c r="AG57" s="745"/>
      <c r="AH57" s="745"/>
      <c r="AI57" s="745"/>
      <c r="AJ57" s="745"/>
      <c r="AK57" s="745"/>
      <c r="AL57" s="745"/>
      <c r="AM57" s="745"/>
      <c r="AN57" s="745"/>
      <c r="AO57" s="745"/>
      <c r="AP57" s="735"/>
      <c r="AQ57" s="732"/>
      <c r="AR57" s="745"/>
      <c r="AS57" s="745"/>
      <c r="AT57" s="746"/>
      <c r="AU57" s="745"/>
      <c r="AV57" s="745"/>
      <c r="AW57" s="745"/>
      <c r="AX57" s="745"/>
      <c r="AY57" s="745"/>
      <c r="AZ57" s="745"/>
      <c r="BA57" s="745"/>
      <c r="BB57" s="745"/>
      <c r="BC57" s="745"/>
      <c r="BD57" s="745"/>
      <c r="BE57" s="745"/>
      <c r="BF57" s="745"/>
      <c r="BG57" s="745"/>
      <c r="BH57" s="745"/>
      <c r="BI57" s="735"/>
      <c r="BJ57" s="735">
        <f t="shared" si="5"/>
        <v>0</v>
      </c>
      <c r="BK57" s="736">
        <f t="shared" ref="BK57:BK64" si="6">SUM(E57:BI57)</f>
        <v>0</v>
      </c>
      <c r="BL57" s="737"/>
      <c r="BN57" s="738"/>
      <c r="BP57" s="739"/>
      <c r="BQ57" s="739"/>
      <c r="BR57" s="740"/>
      <c r="BS57" s="739"/>
    </row>
    <row r="58" spans="2:71" ht="69" hidden="1">
      <c r="B58" s="720" t="e">
        <f t="shared" si="3"/>
        <v>#REF!</v>
      </c>
      <c r="C58" s="720" t="s">
        <v>1298</v>
      </c>
      <c r="D58" s="729" t="s">
        <v>1299</v>
      </c>
      <c r="E58" s="730"/>
      <c r="F58" s="729"/>
      <c r="G58" s="729"/>
      <c r="H58" s="729"/>
      <c r="I58" s="729"/>
      <c r="J58" s="729"/>
      <c r="K58" s="729"/>
      <c r="L58" s="730"/>
      <c r="M58" s="750"/>
      <c r="N58" s="750"/>
      <c r="O58" s="750"/>
      <c r="P58" s="750"/>
      <c r="Q58" s="750"/>
      <c r="R58" s="750"/>
      <c r="S58" s="751"/>
      <c r="T58" s="750"/>
      <c r="U58" s="750"/>
      <c r="V58" s="750"/>
      <c r="W58" s="751"/>
      <c r="X58" s="750"/>
      <c r="Y58" s="750"/>
      <c r="Z58" s="750"/>
      <c r="AA58" s="745"/>
      <c r="AB58" s="745"/>
      <c r="AC58" s="732"/>
      <c r="AD58" s="745"/>
      <c r="AE58" s="745"/>
      <c r="AF58" s="745"/>
      <c r="AG58" s="745"/>
      <c r="AH58" s="745"/>
      <c r="AI58" s="745"/>
      <c r="AJ58" s="745"/>
      <c r="AK58" s="745"/>
      <c r="AL58" s="745"/>
      <c r="AM58" s="745"/>
      <c r="AN58" s="745"/>
      <c r="AO58" s="745"/>
      <c r="AP58" s="732"/>
      <c r="AQ58" s="735"/>
      <c r="AR58" s="745"/>
      <c r="AS58" s="745"/>
      <c r="AT58" s="746"/>
      <c r="AU58" s="745"/>
      <c r="AV58" s="745"/>
      <c r="AW58" s="745"/>
      <c r="AX58" s="745"/>
      <c r="AY58" s="745"/>
      <c r="AZ58" s="741"/>
      <c r="BA58" s="741"/>
      <c r="BB58" s="745"/>
      <c r="BC58" s="745"/>
      <c r="BD58" s="745"/>
      <c r="BE58" s="745"/>
      <c r="BF58" s="745"/>
      <c r="BG58" s="745"/>
      <c r="BH58" s="745"/>
      <c r="BI58" s="735"/>
      <c r="BJ58" s="735">
        <f t="shared" si="5"/>
        <v>0</v>
      </c>
      <c r="BK58" s="736">
        <f t="shared" si="6"/>
        <v>0</v>
      </c>
      <c r="BL58" s="737"/>
      <c r="BN58" s="738"/>
      <c r="BP58" s="739"/>
      <c r="BQ58" s="739"/>
      <c r="BR58" s="740"/>
      <c r="BS58" s="739"/>
    </row>
    <row r="59" spans="2:71" ht="69" hidden="1">
      <c r="B59" s="720" t="e">
        <f t="shared" si="3"/>
        <v>#REF!</v>
      </c>
      <c r="C59" s="720" t="s">
        <v>1300</v>
      </c>
      <c r="D59" s="729" t="s">
        <v>1301</v>
      </c>
      <c r="E59" s="730"/>
      <c r="F59" s="729"/>
      <c r="G59" s="729"/>
      <c r="H59" s="729"/>
      <c r="I59" s="729"/>
      <c r="J59" s="729"/>
      <c r="K59" s="729"/>
      <c r="L59" s="730"/>
      <c r="M59" s="752"/>
      <c r="N59" s="752"/>
      <c r="O59" s="752"/>
      <c r="P59" s="752"/>
      <c r="Q59" s="752"/>
      <c r="R59" s="752"/>
      <c r="S59" s="753"/>
      <c r="T59" s="752"/>
      <c r="U59" s="752"/>
      <c r="V59" s="752"/>
      <c r="W59" s="753"/>
      <c r="X59" s="752"/>
      <c r="Y59" s="752"/>
      <c r="Z59" s="752"/>
      <c r="AA59" s="745"/>
      <c r="AB59" s="745"/>
      <c r="AC59" s="732"/>
      <c r="AD59" s="745"/>
      <c r="AE59" s="745"/>
      <c r="AF59" s="745"/>
      <c r="AG59" s="745"/>
      <c r="AH59" s="745"/>
      <c r="AI59" s="745"/>
      <c r="AJ59" s="745"/>
      <c r="AK59" s="745"/>
      <c r="AL59" s="745"/>
      <c r="AM59" s="745"/>
      <c r="AN59" s="745"/>
      <c r="AO59" s="745"/>
      <c r="AP59" s="735"/>
      <c r="AQ59" s="735"/>
      <c r="AR59" s="745"/>
      <c r="AS59" s="745"/>
      <c r="AT59" s="746"/>
      <c r="AU59" s="745"/>
      <c r="AV59" s="745"/>
      <c r="AW59" s="745"/>
      <c r="AX59" s="745"/>
      <c r="AY59" s="745"/>
      <c r="AZ59" s="745"/>
      <c r="BA59" s="745"/>
      <c r="BB59" s="745"/>
      <c r="BC59" s="745"/>
      <c r="BD59" s="745"/>
      <c r="BE59" s="745"/>
      <c r="BF59" s="745"/>
      <c r="BG59" s="745"/>
      <c r="BH59" s="745"/>
      <c r="BI59" s="735"/>
      <c r="BJ59" s="735">
        <f t="shared" si="5"/>
        <v>0</v>
      </c>
      <c r="BK59" s="736">
        <f t="shared" si="6"/>
        <v>0</v>
      </c>
      <c r="BL59" s="737"/>
      <c r="BN59" s="738"/>
      <c r="BP59" s="739"/>
      <c r="BQ59" s="739"/>
      <c r="BR59" s="740"/>
      <c r="BS59" s="739"/>
    </row>
    <row r="60" spans="2:71" ht="69" hidden="1">
      <c r="B60" s="720" t="e">
        <f t="shared" si="3"/>
        <v>#REF!</v>
      </c>
      <c r="C60" s="720" t="s">
        <v>1302</v>
      </c>
      <c r="D60" s="729" t="s">
        <v>1303</v>
      </c>
      <c r="E60" s="730"/>
      <c r="F60" s="729"/>
      <c r="G60" s="729"/>
      <c r="H60" s="729"/>
      <c r="I60" s="729"/>
      <c r="J60" s="729"/>
      <c r="K60" s="729"/>
      <c r="L60" s="730"/>
      <c r="M60" s="752"/>
      <c r="N60" s="752"/>
      <c r="O60" s="752"/>
      <c r="P60" s="752"/>
      <c r="Q60" s="752"/>
      <c r="R60" s="752"/>
      <c r="S60" s="753"/>
      <c r="T60" s="752"/>
      <c r="U60" s="752"/>
      <c r="V60" s="752"/>
      <c r="W60" s="753"/>
      <c r="X60" s="752"/>
      <c r="Y60" s="752"/>
      <c r="Z60" s="752"/>
      <c r="AA60" s="745"/>
      <c r="AB60" s="745"/>
      <c r="AC60" s="732"/>
      <c r="AD60" s="745"/>
      <c r="AE60" s="745"/>
      <c r="AF60" s="745"/>
      <c r="AG60" s="745"/>
      <c r="AH60" s="745"/>
      <c r="AI60" s="745"/>
      <c r="AJ60" s="745"/>
      <c r="AK60" s="745"/>
      <c r="AL60" s="745"/>
      <c r="AM60" s="745"/>
      <c r="AN60" s="745"/>
      <c r="AO60" s="745"/>
      <c r="AP60" s="732"/>
      <c r="AQ60" s="735"/>
      <c r="AR60" s="745"/>
      <c r="AS60" s="745"/>
      <c r="AT60" s="746"/>
      <c r="AU60" s="745"/>
      <c r="AV60" s="745"/>
      <c r="AW60" s="745"/>
      <c r="AX60" s="745"/>
      <c r="AY60" s="745"/>
      <c r="AZ60" s="745"/>
      <c r="BA60" s="745"/>
      <c r="BB60" s="745"/>
      <c r="BC60" s="745"/>
      <c r="BD60" s="745"/>
      <c r="BE60" s="745"/>
      <c r="BF60" s="745"/>
      <c r="BG60" s="745"/>
      <c r="BH60" s="745"/>
      <c r="BI60" s="735"/>
      <c r="BJ60" s="735">
        <f t="shared" si="5"/>
        <v>0</v>
      </c>
      <c r="BK60" s="736">
        <f t="shared" si="6"/>
        <v>0</v>
      </c>
      <c r="BL60" s="737"/>
      <c r="BN60" s="738"/>
      <c r="BP60" s="739"/>
      <c r="BQ60" s="739"/>
      <c r="BR60" s="740"/>
      <c r="BS60" s="739"/>
    </row>
    <row r="61" spans="2:71" ht="69" hidden="1">
      <c r="B61" s="720" t="e">
        <f t="shared" si="3"/>
        <v>#REF!</v>
      </c>
      <c r="C61" s="720" t="s">
        <v>1304</v>
      </c>
      <c r="D61" s="729" t="s">
        <v>1305</v>
      </c>
      <c r="E61" s="730"/>
      <c r="F61" s="729"/>
      <c r="G61" s="729"/>
      <c r="H61" s="729"/>
      <c r="I61" s="729"/>
      <c r="J61" s="729"/>
      <c r="K61" s="729"/>
      <c r="L61" s="730"/>
      <c r="M61" s="752"/>
      <c r="N61" s="752"/>
      <c r="O61" s="752"/>
      <c r="P61" s="752"/>
      <c r="Q61" s="752"/>
      <c r="R61" s="752"/>
      <c r="S61" s="753"/>
      <c r="T61" s="752"/>
      <c r="U61" s="752"/>
      <c r="V61" s="752"/>
      <c r="W61" s="753"/>
      <c r="X61" s="752"/>
      <c r="Y61" s="752"/>
      <c r="Z61" s="752"/>
      <c r="AA61" s="745"/>
      <c r="AB61" s="745"/>
      <c r="AC61" s="732"/>
      <c r="AD61" s="745"/>
      <c r="AE61" s="745"/>
      <c r="AF61" s="745"/>
      <c r="AG61" s="745"/>
      <c r="AH61" s="745"/>
      <c r="AI61" s="745"/>
      <c r="AJ61" s="745"/>
      <c r="AK61" s="745"/>
      <c r="AL61" s="745"/>
      <c r="AM61" s="745"/>
      <c r="AN61" s="745"/>
      <c r="AO61" s="745"/>
      <c r="AP61" s="735"/>
      <c r="AQ61" s="735"/>
      <c r="AR61" s="745"/>
      <c r="AS61" s="745"/>
      <c r="AT61" s="746"/>
      <c r="AU61" s="745"/>
      <c r="AV61" s="745"/>
      <c r="AW61" s="745"/>
      <c r="AX61" s="745"/>
      <c r="AY61" s="745"/>
      <c r="AZ61" s="741"/>
      <c r="BA61" s="741"/>
      <c r="BB61" s="745"/>
      <c r="BC61" s="745"/>
      <c r="BD61" s="745"/>
      <c r="BE61" s="745"/>
      <c r="BF61" s="745"/>
      <c r="BG61" s="745"/>
      <c r="BH61" s="745"/>
      <c r="BI61" s="735"/>
      <c r="BJ61" s="735">
        <f t="shared" si="5"/>
        <v>0</v>
      </c>
      <c r="BK61" s="736">
        <f t="shared" si="6"/>
        <v>0</v>
      </c>
      <c r="BL61" s="737"/>
      <c r="BN61" s="738"/>
      <c r="BP61" s="739"/>
      <c r="BQ61" s="739"/>
      <c r="BR61" s="740"/>
      <c r="BS61" s="739"/>
    </row>
    <row r="62" spans="2:71" ht="69" hidden="1">
      <c r="B62" s="720" t="e">
        <f t="shared" si="3"/>
        <v>#REF!</v>
      </c>
      <c r="C62" s="720" t="s">
        <v>1306</v>
      </c>
      <c r="D62" s="729" t="s">
        <v>1307</v>
      </c>
      <c r="E62" s="730"/>
      <c r="F62" s="729"/>
      <c r="G62" s="729"/>
      <c r="H62" s="729"/>
      <c r="I62" s="729"/>
      <c r="J62" s="729"/>
      <c r="K62" s="729"/>
      <c r="L62" s="730"/>
      <c r="M62" s="752"/>
      <c r="N62" s="752"/>
      <c r="O62" s="752"/>
      <c r="P62" s="752"/>
      <c r="Q62" s="752"/>
      <c r="R62" s="752"/>
      <c r="S62" s="753"/>
      <c r="T62" s="752"/>
      <c r="U62" s="752"/>
      <c r="V62" s="752"/>
      <c r="W62" s="753"/>
      <c r="X62" s="752"/>
      <c r="Y62" s="752"/>
      <c r="Z62" s="752"/>
      <c r="AA62" s="745"/>
      <c r="AB62" s="745"/>
      <c r="AC62" s="732"/>
      <c r="AD62" s="745"/>
      <c r="AE62" s="745"/>
      <c r="AF62" s="745"/>
      <c r="AG62" s="745"/>
      <c r="AH62" s="745"/>
      <c r="AI62" s="745"/>
      <c r="AJ62" s="745"/>
      <c r="AK62" s="745"/>
      <c r="AL62" s="745"/>
      <c r="AM62" s="745"/>
      <c r="AN62" s="745"/>
      <c r="AO62" s="745"/>
      <c r="AP62" s="732"/>
      <c r="AQ62" s="735"/>
      <c r="AR62" s="745"/>
      <c r="AS62" s="745"/>
      <c r="AT62" s="746"/>
      <c r="AU62" s="745"/>
      <c r="AV62" s="745"/>
      <c r="AW62" s="745"/>
      <c r="AX62" s="745"/>
      <c r="AY62" s="745"/>
      <c r="AZ62" s="745"/>
      <c r="BA62" s="745"/>
      <c r="BB62" s="745"/>
      <c r="BC62" s="745"/>
      <c r="BD62" s="745"/>
      <c r="BE62" s="745"/>
      <c r="BF62" s="745"/>
      <c r="BG62" s="745"/>
      <c r="BH62" s="745"/>
      <c r="BI62" s="735"/>
      <c r="BJ62" s="735">
        <f t="shared" si="5"/>
        <v>0</v>
      </c>
      <c r="BK62" s="736">
        <f t="shared" si="6"/>
        <v>0</v>
      </c>
      <c r="BL62" s="737"/>
      <c r="BN62" s="738"/>
      <c r="BP62" s="739"/>
      <c r="BQ62" s="739"/>
      <c r="BR62" s="740"/>
      <c r="BS62" s="739"/>
    </row>
    <row r="63" spans="2:71" ht="69" hidden="1">
      <c r="B63" s="720" t="e">
        <f t="shared" si="3"/>
        <v>#REF!</v>
      </c>
      <c r="C63" s="720" t="s">
        <v>1308</v>
      </c>
      <c r="D63" s="729" t="s">
        <v>1309</v>
      </c>
      <c r="E63" s="730"/>
      <c r="F63" s="729"/>
      <c r="G63" s="729"/>
      <c r="H63" s="729"/>
      <c r="I63" s="729"/>
      <c r="J63" s="729"/>
      <c r="K63" s="729"/>
      <c r="L63" s="730"/>
      <c r="M63" s="752"/>
      <c r="N63" s="752"/>
      <c r="O63" s="752"/>
      <c r="P63" s="752"/>
      <c r="Q63" s="752"/>
      <c r="R63" s="752"/>
      <c r="S63" s="753"/>
      <c r="T63" s="752"/>
      <c r="U63" s="752"/>
      <c r="V63" s="752"/>
      <c r="W63" s="753"/>
      <c r="X63" s="752"/>
      <c r="Y63" s="752"/>
      <c r="Z63" s="752"/>
      <c r="AA63" s="745"/>
      <c r="AB63" s="745"/>
      <c r="AC63" s="732"/>
      <c r="AD63" s="745"/>
      <c r="AE63" s="745"/>
      <c r="AF63" s="745"/>
      <c r="AG63" s="745"/>
      <c r="AH63" s="745"/>
      <c r="AI63" s="745"/>
      <c r="AJ63" s="745"/>
      <c r="AK63" s="745"/>
      <c r="AL63" s="745"/>
      <c r="AM63" s="745"/>
      <c r="AN63" s="745"/>
      <c r="AO63" s="745"/>
      <c r="AP63" s="732"/>
      <c r="AQ63" s="735"/>
      <c r="AR63" s="745"/>
      <c r="AS63" s="745"/>
      <c r="AT63" s="746"/>
      <c r="AU63" s="745"/>
      <c r="AV63" s="745"/>
      <c r="AW63" s="745"/>
      <c r="AX63" s="745"/>
      <c r="AY63" s="745"/>
      <c r="AZ63" s="745"/>
      <c r="BA63" s="745"/>
      <c r="BB63" s="745"/>
      <c r="BC63" s="745"/>
      <c r="BD63" s="745"/>
      <c r="BE63" s="745"/>
      <c r="BF63" s="745"/>
      <c r="BG63" s="745"/>
      <c r="BH63" s="745"/>
      <c r="BI63" s="735"/>
      <c r="BJ63" s="735">
        <f t="shared" si="5"/>
        <v>0</v>
      </c>
      <c r="BK63" s="736">
        <f t="shared" si="6"/>
        <v>0</v>
      </c>
      <c r="BL63" s="737"/>
      <c r="BN63" s="738"/>
      <c r="BP63" s="739"/>
      <c r="BQ63" s="739"/>
      <c r="BR63" s="740"/>
      <c r="BS63" s="739"/>
    </row>
    <row r="64" spans="2:71" ht="69" hidden="1">
      <c r="B64" s="720" t="e">
        <f>+#REF!+1</f>
        <v>#REF!</v>
      </c>
      <c r="C64" s="720" t="s">
        <v>1310</v>
      </c>
      <c r="D64" s="729" t="s">
        <v>1311</v>
      </c>
      <c r="E64" s="730"/>
      <c r="F64" s="729"/>
      <c r="G64" s="729"/>
      <c r="H64" s="729"/>
      <c r="I64" s="729"/>
      <c r="J64" s="729"/>
      <c r="K64" s="729"/>
      <c r="L64" s="730"/>
      <c r="M64" s="752"/>
      <c r="N64" s="752"/>
      <c r="O64" s="752"/>
      <c r="P64" s="752"/>
      <c r="Q64" s="752"/>
      <c r="R64" s="752"/>
      <c r="S64" s="753"/>
      <c r="T64" s="752"/>
      <c r="U64" s="752"/>
      <c r="V64" s="752"/>
      <c r="W64" s="753"/>
      <c r="X64" s="752"/>
      <c r="Y64" s="752"/>
      <c r="Z64" s="752"/>
      <c r="AA64" s="745"/>
      <c r="AB64" s="745"/>
      <c r="AC64" s="732"/>
      <c r="AD64" s="745"/>
      <c r="AE64" s="745"/>
      <c r="AF64" s="745"/>
      <c r="AG64" s="745"/>
      <c r="AH64" s="745"/>
      <c r="AI64" s="745"/>
      <c r="AJ64" s="745"/>
      <c r="AK64" s="745"/>
      <c r="AL64" s="745"/>
      <c r="AM64" s="745"/>
      <c r="AN64" s="745"/>
      <c r="AO64" s="745"/>
      <c r="AP64" s="732"/>
      <c r="AQ64" s="735"/>
      <c r="AR64" s="745"/>
      <c r="AS64" s="745"/>
      <c r="AT64" s="746"/>
      <c r="AU64" s="745"/>
      <c r="AV64" s="745"/>
      <c r="AW64" s="745"/>
      <c r="AX64" s="745"/>
      <c r="AY64" s="745"/>
      <c r="AZ64" s="745"/>
      <c r="BA64" s="745"/>
      <c r="BB64" s="745"/>
      <c r="BC64" s="745"/>
      <c r="BD64" s="745"/>
      <c r="BE64" s="745"/>
      <c r="BF64" s="745"/>
      <c r="BG64" s="745"/>
      <c r="BH64" s="745"/>
      <c r="BI64" s="735"/>
      <c r="BJ64" s="735">
        <f t="shared" si="5"/>
        <v>0</v>
      </c>
      <c r="BK64" s="736">
        <f t="shared" si="6"/>
        <v>0</v>
      </c>
      <c r="BL64" s="737"/>
      <c r="BN64" s="738"/>
      <c r="BP64" s="739"/>
      <c r="BQ64" s="739"/>
      <c r="BR64" s="740"/>
      <c r="BS64" s="739"/>
    </row>
    <row r="65" spans="2:71" ht="69" hidden="1">
      <c r="B65" s="720" t="e">
        <f t="shared" ref="B65:B86" si="7">+B64+1</f>
        <v>#REF!</v>
      </c>
      <c r="C65" s="720" t="s">
        <v>1312</v>
      </c>
      <c r="D65" s="729" t="s">
        <v>1313</v>
      </c>
      <c r="E65" s="730"/>
      <c r="F65" s="729"/>
      <c r="G65" s="729"/>
      <c r="H65" s="729"/>
      <c r="I65" s="729"/>
      <c r="J65" s="729"/>
      <c r="K65" s="729"/>
      <c r="L65" s="730"/>
      <c r="M65" s="752"/>
      <c r="N65" s="752"/>
      <c r="O65" s="752"/>
      <c r="P65" s="752"/>
      <c r="Q65" s="752"/>
      <c r="R65" s="752"/>
      <c r="S65" s="753"/>
      <c r="T65" s="752"/>
      <c r="U65" s="752"/>
      <c r="V65" s="752"/>
      <c r="W65" s="753"/>
      <c r="X65" s="752"/>
      <c r="Y65" s="752"/>
      <c r="Z65" s="752"/>
      <c r="AA65" s="745"/>
      <c r="AB65" s="745"/>
      <c r="AC65" s="732"/>
      <c r="AD65" s="745"/>
      <c r="AE65" s="745"/>
      <c r="AF65" s="745"/>
      <c r="AG65" s="745"/>
      <c r="AH65" s="745"/>
      <c r="AI65" s="745"/>
      <c r="AJ65" s="745"/>
      <c r="AK65" s="745"/>
      <c r="AL65" s="745"/>
      <c r="AM65" s="745"/>
      <c r="AN65" s="745"/>
      <c r="AO65" s="745"/>
      <c r="AP65" s="735"/>
      <c r="AQ65" s="735"/>
      <c r="AR65" s="745"/>
      <c r="AS65" s="745"/>
      <c r="AT65" s="749"/>
      <c r="AU65" s="745"/>
      <c r="AV65" s="745"/>
      <c r="AW65" s="745"/>
      <c r="AX65" s="745"/>
      <c r="AY65" s="745"/>
      <c r="AZ65" s="745"/>
      <c r="BA65" s="745"/>
      <c r="BB65" s="745"/>
      <c r="BC65" s="745"/>
      <c r="BD65" s="745"/>
      <c r="BE65" s="745"/>
      <c r="BF65" s="745"/>
      <c r="BG65" s="745"/>
      <c r="BH65" s="745"/>
      <c r="BI65" s="735"/>
      <c r="BJ65" s="735">
        <f t="shared" si="5"/>
        <v>0</v>
      </c>
      <c r="BK65" s="736"/>
      <c r="BL65" s="737"/>
      <c r="BN65" s="738"/>
      <c r="BP65" s="739"/>
      <c r="BQ65" s="739"/>
      <c r="BR65" s="740"/>
      <c r="BS65" s="739"/>
    </row>
    <row r="66" spans="2:71" ht="69" hidden="1">
      <c r="B66" s="720" t="e">
        <f t="shared" si="7"/>
        <v>#REF!</v>
      </c>
      <c r="C66" s="720" t="s">
        <v>1314</v>
      </c>
      <c r="D66" s="729" t="s">
        <v>1315</v>
      </c>
      <c r="E66" s="730"/>
      <c r="F66" s="729"/>
      <c r="G66" s="729"/>
      <c r="H66" s="729"/>
      <c r="I66" s="729"/>
      <c r="J66" s="729"/>
      <c r="K66" s="729"/>
      <c r="L66" s="730"/>
      <c r="M66" s="752"/>
      <c r="N66" s="752"/>
      <c r="O66" s="752"/>
      <c r="P66" s="752"/>
      <c r="Q66" s="752"/>
      <c r="R66" s="752"/>
      <c r="S66" s="753"/>
      <c r="T66" s="752"/>
      <c r="U66" s="752"/>
      <c r="V66" s="752"/>
      <c r="W66" s="753"/>
      <c r="X66" s="752"/>
      <c r="Y66" s="752"/>
      <c r="Z66" s="752"/>
      <c r="AA66" s="745"/>
      <c r="AB66" s="745"/>
      <c r="AC66" s="732"/>
      <c r="AD66" s="745"/>
      <c r="AE66" s="745"/>
      <c r="AF66" s="745"/>
      <c r="AG66" s="745"/>
      <c r="AH66" s="745"/>
      <c r="AI66" s="745"/>
      <c r="AJ66" s="745"/>
      <c r="AK66" s="745"/>
      <c r="AL66" s="745"/>
      <c r="AM66" s="745"/>
      <c r="AN66" s="745"/>
      <c r="AO66" s="745"/>
      <c r="AP66" s="735"/>
      <c r="AQ66" s="735"/>
      <c r="AR66" s="745"/>
      <c r="AS66" s="745"/>
      <c r="AT66" s="746"/>
      <c r="AU66" s="745"/>
      <c r="AV66" s="745"/>
      <c r="AW66" s="745"/>
      <c r="AX66" s="745"/>
      <c r="AY66" s="745"/>
      <c r="AZ66" s="745"/>
      <c r="BA66" s="741"/>
      <c r="BB66" s="745"/>
      <c r="BC66" s="745"/>
      <c r="BD66" s="745"/>
      <c r="BE66" s="745"/>
      <c r="BF66" s="745"/>
      <c r="BG66" s="745"/>
      <c r="BH66" s="745"/>
      <c r="BI66" s="735"/>
      <c r="BJ66" s="735">
        <f t="shared" si="5"/>
        <v>0</v>
      </c>
      <c r="BK66" s="736">
        <f>SUM(E66:BI66)</f>
        <v>0</v>
      </c>
      <c r="BL66" s="737"/>
      <c r="BN66" s="738"/>
      <c r="BP66" s="739"/>
      <c r="BQ66" s="739"/>
      <c r="BR66" s="740"/>
      <c r="BS66" s="739"/>
    </row>
    <row r="67" spans="2:71" ht="69" hidden="1">
      <c r="B67" s="720" t="e">
        <f t="shared" si="7"/>
        <v>#REF!</v>
      </c>
      <c r="C67" s="720" t="s">
        <v>1316</v>
      </c>
      <c r="D67" s="729" t="s">
        <v>1317</v>
      </c>
      <c r="E67" s="730"/>
      <c r="F67" s="754"/>
      <c r="G67" s="754"/>
      <c r="H67" s="754"/>
      <c r="I67" s="754"/>
      <c r="J67" s="754"/>
      <c r="K67" s="754"/>
      <c r="L67" s="730"/>
      <c r="M67" s="752"/>
      <c r="N67" s="752"/>
      <c r="O67" s="752"/>
      <c r="P67" s="752"/>
      <c r="Q67" s="752"/>
      <c r="R67" s="752"/>
      <c r="S67" s="753"/>
      <c r="T67" s="752"/>
      <c r="U67" s="752"/>
      <c r="V67" s="752"/>
      <c r="W67" s="753"/>
      <c r="X67" s="752"/>
      <c r="Y67" s="752"/>
      <c r="Z67" s="752"/>
      <c r="AA67" s="745"/>
      <c r="AB67" s="745"/>
      <c r="AC67" s="732"/>
      <c r="AD67" s="745"/>
      <c r="AE67" s="745"/>
      <c r="AF67" s="745"/>
      <c r="AG67" s="745"/>
      <c r="AH67" s="745"/>
      <c r="AI67" s="745"/>
      <c r="AJ67" s="745"/>
      <c r="AK67" s="745"/>
      <c r="AL67" s="745"/>
      <c r="AM67" s="745"/>
      <c r="AN67" s="745"/>
      <c r="AO67" s="745"/>
      <c r="AP67" s="732"/>
      <c r="AQ67" s="735"/>
      <c r="AR67" s="741"/>
      <c r="AS67" s="745"/>
      <c r="AT67" s="746"/>
      <c r="AU67" s="745"/>
      <c r="AV67" s="745"/>
      <c r="AW67" s="745"/>
      <c r="AX67" s="745"/>
      <c r="AY67" s="745"/>
      <c r="AZ67" s="745"/>
      <c r="BA67" s="741"/>
      <c r="BB67" s="745"/>
      <c r="BC67" s="745"/>
      <c r="BD67" s="745"/>
      <c r="BE67" s="745"/>
      <c r="BF67" s="745"/>
      <c r="BG67" s="745"/>
      <c r="BH67" s="745"/>
      <c r="BI67" s="735"/>
      <c r="BJ67" s="735">
        <f t="shared" si="5"/>
        <v>0</v>
      </c>
      <c r="BK67" s="736"/>
      <c r="BL67" s="737"/>
      <c r="BN67" s="738"/>
      <c r="BP67" s="739"/>
      <c r="BQ67" s="739"/>
      <c r="BR67" s="740"/>
      <c r="BS67" s="739"/>
    </row>
    <row r="68" spans="2:71" ht="69" hidden="1">
      <c r="B68" s="720" t="e">
        <f t="shared" si="7"/>
        <v>#REF!</v>
      </c>
      <c r="C68" s="720" t="s">
        <v>1318</v>
      </c>
      <c r="D68" s="729" t="s">
        <v>1319</v>
      </c>
      <c r="E68" s="730"/>
      <c r="F68" s="729"/>
      <c r="G68" s="729"/>
      <c r="H68" s="729"/>
      <c r="I68" s="729"/>
      <c r="J68" s="729"/>
      <c r="K68" s="729"/>
      <c r="L68" s="730"/>
      <c r="M68" s="752"/>
      <c r="N68" s="752"/>
      <c r="O68" s="752"/>
      <c r="P68" s="752"/>
      <c r="Q68" s="752"/>
      <c r="R68" s="752"/>
      <c r="S68" s="753"/>
      <c r="T68" s="752"/>
      <c r="U68" s="752"/>
      <c r="V68" s="752"/>
      <c r="W68" s="753"/>
      <c r="X68" s="752"/>
      <c r="Y68" s="752"/>
      <c r="Z68" s="752"/>
      <c r="AA68" s="745"/>
      <c r="AB68" s="745"/>
      <c r="AC68" s="732"/>
      <c r="AD68" s="745"/>
      <c r="AE68" s="745"/>
      <c r="AF68" s="745"/>
      <c r="AG68" s="745"/>
      <c r="AH68" s="745"/>
      <c r="AI68" s="745"/>
      <c r="AJ68" s="745"/>
      <c r="AK68" s="745"/>
      <c r="AL68" s="745"/>
      <c r="AM68" s="745"/>
      <c r="AN68" s="745"/>
      <c r="AO68" s="745"/>
      <c r="AP68" s="735"/>
      <c r="AQ68" s="735"/>
      <c r="AR68" s="745"/>
      <c r="AS68" s="745"/>
      <c r="AT68" s="746"/>
      <c r="AU68" s="745"/>
      <c r="AV68" s="745"/>
      <c r="AW68" s="745"/>
      <c r="AX68" s="745"/>
      <c r="AY68" s="745"/>
      <c r="AZ68" s="745"/>
      <c r="BA68" s="745"/>
      <c r="BB68" s="745"/>
      <c r="BC68" s="745"/>
      <c r="BD68" s="745"/>
      <c r="BE68" s="745"/>
      <c r="BF68" s="745"/>
      <c r="BG68" s="745"/>
      <c r="BH68" s="745"/>
      <c r="BI68" s="735"/>
      <c r="BJ68" s="735">
        <f t="shared" si="5"/>
        <v>0</v>
      </c>
      <c r="BK68" s="736">
        <f t="shared" ref="BK68:BK87" si="8">SUM(E68:BI68)</f>
        <v>0</v>
      </c>
      <c r="BL68" s="737"/>
      <c r="BN68" s="738"/>
      <c r="BP68" s="739"/>
      <c r="BQ68" s="739"/>
      <c r="BR68" s="740"/>
      <c r="BS68" s="739"/>
    </row>
    <row r="69" spans="2:71" ht="69" hidden="1">
      <c r="B69" s="720" t="e">
        <f t="shared" si="7"/>
        <v>#REF!</v>
      </c>
      <c r="C69" s="720" t="s">
        <v>1320</v>
      </c>
      <c r="D69" s="729" t="s">
        <v>1321</v>
      </c>
      <c r="E69" s="730"/>
      <c r="F69" s="729"/>
      <c r="G69" s="729"/>
      <c r="H69" s="729"/>
      <c r="I69" s="729"/>
      <c r="J69" s="729"/>
      <c r="K69" s="729"/>
      <c r="L69" s="730"/>
      <c r="M69" s="752"/>
      <c r="N69" s="752"/>
      <c r="O69" s="752"/>
      <c r="P69" s="752"/>
      <c r="Q69" s="752"/>
      <c r="R69" s="752"/>
      <c r="S69" s="753"/>
      <c r="T69" s="752"/>
      <c r="U69" s="752"/>
      <c r="V69" s="752"/>
      <c r="W69" s="753"/>
      <c r="X69" s="752"/>
      <c r="Y69" s="752"/>
      <c r="Z69" s="752"/>
      <c r="AA69" s="745"/>
      <c r="AB69" s="745"/>
      <c r="AC69" s="732"/>
      <c r="AD69" s="745"/>
      <c r="AE69" s="745"/>
      <c r="AF69" s="745"/>
      <c r="AG69" s="745"/>
      <c r="AH69" s="745"/>
      <c r="AI69" s="745"/>
      <c r="AJ69" s="745"/>
      <c r="AK69" s="745"/>
      <c r="AL69" s="745"/>
      <c r="AM69" s="745"/>
      <c r="AN69" s="745"/>
      <c r="AO69" s="745"/>
      <c r="AP69" s="735"/>
      <c r="AQ69" s="735"/>
      <c r="AR69" s="745"/>
      <c r="AS69" s="745"/>
      <c r="AT69" s="746"/>
      <c r="AU69" s="745"/>
      <c r="AV69" s="745"/>
      <c r="AW69" s="745"/>
      <c r="AX69" s="745"/>
      <c r="AY69" s="745"/>
      <c r="AZ69" s="745"/>
      <c r="BA69" s="745"/>
      <c r="BB69" s="745"/>
      <c r="BC69" s="745"/>
      <c r="BD69" s="745"/>
      <c r="BE69" s="745"/>
      <c r="BF69" s="745"/>
      <c r="BG69" s="745"/>
      <c r="BH69" s="745"/>
      <c r="BI69" s="735"/>
      <c r="BJ69" s="735">
        <f t="shared" si="5"/>
        <v>0</v>
      </c>
      <c r="BK69" s="736">
        <f t="shared" si="8"/>
        <v>0</v>
      </c>
      <c r="BL69" s="737"/>
      <c r="BN69" s="738"/>
      <c r="BP69" s="739"/>
      <c r="BQ69" s="739"/>
      <c r="BR69" s="740"/>
      <c r="BS69" s="739"/>
    </row>
    <row r="70" spans="2:71" ht="69" hidden="1">
      <c r="B70" s="720" t="e">
        <f t="shared" si="7"/>
        <v>#REF!</v>
      </c>
      <c r="C70" s="720" t="s">
        <v>1322</v>
      </c>
      <c r="D70" s="729" t="s">
        <v>1323</v>
      </c>
      <c r="E70" s="730"/>
      <c r="F70" s="729"/>
      <c r="G70" s="729"/>
      <c r="H70" s="729"/>
      <c r="I70" s="729"/>
      <c r="J70" s="729"/>
      <c r="K70" s="729"/>
      <c r="L70" s="730"/>
      <c r="M70" s="752"/>
      <c r="N70" s="752"/>
      <c r="O70" s="752"/>
      <c r="P70" s="752"/>
      <c r="Q70" s="752"/>
      <c r="R70" s="752"/>
      <c r="S70" s="753"/>
      <c r="T70" s="752"/>
      <c r="U70" s="752"/>
      <c r="V70" s="752"/>
      <c r="W70" s="753"/>
      <c r="X70" s="752"/>
      <c r="Y70" s="752"/>
      <c r="Z70" s="752"/>
      <c r="AA70" s="745"/>
      <c r="AB70" s="745"/>
      <c r="AC70" s="732"/>
      <c r="AD70" s="745"/>
      <c r="AE70" s="745"/>
      <c r="AF70" s="745"/>
      <c r="AG70" s="745"/>
      <c r="AH70" s="745"/>
      <c r="AI70" s="745"/>
      <c r="AJ70" s="745"/>
      <c r="AK70" s="745"/>
      <c r="AL70" s="745"/>
      <c r="AM70" s="745"/>
      <c r="AN70" s="745"/>
      <c r="AO70" s="745"/>
      <c r="AP70" s="735"/>
      <c r="AQ70" s="735"/>
      <c r="AR70" s="745"/>
      <c r="AS70" s="745"/>
      <c r="AT70" s="746"/>
      <c r="AU70" s="745"/>
      <c r="AV70" s="745"/>
      <c r="AW70" s="745"/>
      <c r="AX70" s="745"/>
      <c r="AY70" s="745"/>
      <c r="AZ70" s="745"/>
      <c r="BA70" s="745"/>
      <c r="BB70" s="745"/>
      <c r="BC70" s="745"/>
      <c r="BD70" s="745"/>
      <c r="BE70" s="745"/>
      <c r="BF70" s="745"/>
      <c r="BG70" s="745"/>
      <c r="BH70" s="745"/>
      <c r="BI70" s="735"/>
      <c r="BJ70" s="735">
        <f t="shared" si="5"/>
        <v>0</v>
      </c>
      <c r="BK70" s="736">
        <f t="shared" si="8"/>
        <v>0</v>
      </c>
      <c r="BL70" s="737"/>
      <c r="BN70" s="738"/>
      <c r="BP70" s="739"/>
      <c r="BQ70" s="739"/>
      <c r="BR70" s="740"/>
      <c r="BS70" s="739"/>
    </row>
    <row r="71" spans="2:71" ht="69" hidden="1">
      <c r="B71" s="720" t="e">
        <f t="shared" si="7"/>
        <v>#REF!</v>
      </c>
      <c r="C71" s="720" t="s">
        <v>1324</v>
      </c>
      <c r="D71" s="729" t="s">
        <v>1325</v>
      </c>
      <c r="E71" s="730"/>
      <c r="F71" s="729"/>
      <c r="G71" s="729"/>
      <c r="H71" s="729"/>
      <c r="I71" s="729"/>
      <c r="J71" s="729"/>
      <c r="K71" s="729"/>
      <c r="L71" s="730"/>
      <c r="M71" s="752"/>
      <c r="N71" s="752"/>
      <c r="O71" s="752"/>
      <c r="P71" s="752"/>
      <c r="Q71" s="752"/>
      <c r="R71" s="752"/>
      <c r="S71" s="753"/>
      <c r="T71" s="752"/>
      <c r="U71" s="752"/>
      <c r="V71" s="752"/>
      <c r="W71" s="753"/>
      <c r="X71" s="752"/>
      <c r="Y71" s="752"/>
      <c r="Z71" s="752"/>
      <c r="AA71" s="745"/>
      <c r="AB71" s="745"/>
      <c r="AC71" s="732"/>
      <c r="AD71" s="745"/>
      <c r="AE71" s="745"/>
      <c r="AF71" s="745"/>
      <c r="AG71" s="745"/>
      <c r="AH71" s="745"/>
      <c r="AI71" s="745"/>
      <c r="AJ71" s="745"/>
      <c r="AK71" s="745"/>
      <c r="AL71" s="745"/>
      <c r="AM71" s="745"/>
      <c r="AN71" s="745"/>
      <c r="AO71" s="745"/>
      <c r="AP71" s="735"/>
      <c r="AQ71" s="735"/>
      <c r="AR71" s="745"/>
      <c r="AS71" s="745"/>
      <c r="AT71" s="746"/>
      <c r="AU71" s="745"/>
      <c r="AV71" s="745"/>
      <c r="AW71" s="745"/>
      <c r="AX71" s="745"/>
      <c r="AY71" s="745"/>
      <c r="AZ71" s="745"/>
      <c r="BA71" s="745"/>
      <c r="BB71" s="745"/>
      <c r="BC71" s="745"/>
      <c r="BD71" s="745"/>
      <c r="BE71" s="745"/>
      <c r="BF71" s="745"/>
      <c r="BG71" s="745"/>
      <c r="BH71" s="745"/>
      <c r="BI71" s="735"/>
      <c r="BJ71" s="735">
        <f t="shared" si="5"/>
        <v>0</v>
      </c>
      <c r="BK71" s="736">
        <f t="shared" si="8"/>
        <v>0</v>
      </c>
      <c r="BL71" s="737"/>
      <c r="BN71" s="738"/>
      <c r="BP71" s="739"/>
      <c r="BQ71" s="739"/>
      <c r="BR71" s="740"/>
      <c r="BS71" s="739"/>
    </row>
    <row r="72" spans="2:71" ht="69" hidden="1">
      <c r="B72" s="720" t="e">
        <f t="shared" si="7"/>
        <v>#REF!</v>
      </c>
      <c r="C72" s="720" t="s">
        <v>1326</v>
      </c>
      <c r="D72" s="755" t="s">
        <v>1327</v>
      </c>
      <c r="E72" s="756"/>
      <c r="F72" s="757"/>
      <c r="G72" s="757"/>
      <c r="H72" s="757"/>
      <c r="I72" s="757"/>
      <c r="J72" s="757"/>
      <c r="K72" s="757"/>
      <c r="L72" s="756"/>
      <c r="M72" s="752"/>
      <c r="N72" s="752"/>
      <c r="O72" s="752"/>
      <c r="P72" s="752"/>
      <c r="Q72" s="752"/>
      <c r="R72" s="752"/>
      <c r="S72" s="753"/>
      <c r="T72" s="752"/>
      <c r="U72" s="752"/>
      <c r="V72" s="752"/>
      <c r="W72" s="753"/>
      <c r="X72" s="752"/>
      <c r="Y72" s="752"/>
      <c r="Z72" s="752"/>
      <c r="AA72" s="745"/>
      <c r="AB72" s="745"/>
      <c r="AC72" s="732"/>
      <c r="AD72" s="745"/>
      <c r="AE72" s="745"/>
      <c r="AF72" s="745"/>
      <c r="AG72" s="745"/>
      <c r="AH72" s="745"/>
      <c r="AI72" s="745"/>
      <c r="AJ72" s="745"/>
      <c r="AK72" s="745"/>
      <c r="AL72" s="745"/>
      <c r="AM72" s="745"/>
      <c r="AN72" s="745"/>
      <c r="AO72" s="745"/>
      <c r="AP72" s="735"/>
      <c r="AQ72" s="735"/>
      <c r="AR72" s="745"/>
      <c r="AS72" s="745"/>
      <c r="AT72" s="746"/>
      <c r="AU72" s="745"/>
      <c r="AV72" s="745"/>
      <c r="AW72" s="745"/>
      <c r="AX72" s="745"/>
      <c r="AY72" s="745"/>
      <c r="AZ72" s="741"/>
      <c r="BA72" s="741"/>
      <c r="BB72" s="745"/>
      <c r="BC72" s="745"/>
      <c r="BD72" s="745"/>
      <c r="BE72" s="745"/>
      <c r="BF72" s="745"/>
      <c r="BG72" s="745"/>
      <c r="BH72" s="745"/>
      <c r="BI72" s="735"/>
      <c r="BJ72" s="735">
        <f t="shared" si="5"/>
        <v>0</v>
      </c>
      <c r="BK72" s="736">
        <f t="shared" si="8"/>
        <v>0</v>
      </c>
      <c r="BL72" s="737"/>
      <c r="BN72" s="738"/>
      <c r="BP72" s="739"/>
      <c r="BQ72" s="739"/>
      <c r="BR72" s="740"/>
      <c r="BS72" s="739"/>
    </row>
    <row r="73" spans="2:71" ht="69" hidden="1">
      <c r="B73" s="720" t="e">
        <f t="shared" si="7"/>
        <v>#REF!</v>
      </c>
      <c r="C73" s="720" t="s">
        <v>1328</v>
      </c>
      <c r="D73" s="729" t="s">
        <v>1329</v>
      </c>
      <c r="E73" s="730"/>
      <c r="F73" s="729"/>
      <c r="G73" s="729"/>
      <c r="H73" s="729"/>
      <c r="I73" s="729"/>
      <c r="J73" s="729"/>
      <c r="K73" s="729"/>
      <c r="L73" s="730"/>
      <c r="M73" s="752"/>
      <c r="N73" s="752"/>
      <c r="O73" s="752"/>
      <c r="P73" s="752"/>
      <c r="Q73" s="752"/>
      <c r="R73" s="752"/>
      <c r="S73" s="753"/>
      <c r="T73" s="752"/>
      <c r="U73" s="752"/>
      <c r="V73" s="752"/>
      <c r="W73" s="753"/>
      <c r="X73" s="752"/>
      <c r="Y73" s="752"/>
      <c r="Z73" s="752"/>
      <c r="AA73" s="745"/>
      <c r="AB73" s="745"/>
      <c r="AC73" s="732"/>
      <c r="AD73" s="745"/>
      <c r="AE73" s="745"/>
      <c r="AF73" s="745"/>
      <c r="AG73" s="745"/>
      <c r="AH73" s="745"/>
      <c r="AI73" s="745"/>
      <c r="AJ73" s="745"/>
      <c r="AK73" s="745"/>
      <c r="AL73" s="745"/>
      <c r="AM73" s="745"/>
      <c r="AN73" s="745"/>
      <c r="AO73" s="745"/>
      <c r="AP73" s="735"/>
      <c r="AQ73" s="735"/>
      <c r="AR73" s="745"/>
      <c r="AS73" s="745"/>
      <c r="AT73" s="746"/>
      <c r="AU73" s="745"/>
      <c r="AV73" s="745"/>
      <c r="AW73" s="745"/>
      <c r="AX73" s="745"/>
      <c r="AY73" s="745"/>
      <c r="AZ73" s="741"/>
      <c r="BA73" s="741"/>
      <c r="BB73" s="745"/>
      <c r="BC73" s="745"/>
      <c r="BD73" s="745"/>
      <c r="BE73" s="745"/>
      <c r="BF73" s="745"/>
      <c r="BG73" s="745"/>
      <c r="BH73" s="745"/>
      <c r="BI73" s="735"/>
      <c r="BJ73" s="735">
        <f t="shared" si="5"/>
        <v>0</v>
      </c>
      <c r="BK73" s="736">
        <f t="shared" si="8"/>
        <v>0</v>
      </c>
      <c r="BL73" s="737"/>
      <c r="BN73" s="738"/>
      <c r="BP73" s="739"/>
      <c r="BQ73" s="739"/>
      <c r="BR73" s="740"/>
      <c r="BS73" s="739"/>
    </row>
    <row r="74" spans="2:71" ht="69" hidden="1">
      <c r="B74" s="720" t="e">
        <f t="shared" si="7"/>
        <v>#REF!</v>
      </c>
      <c r="C74" s="720" t="s">
        <v>1330</v>
      </c>
      <c r="D74" s="729" t="s">
        <v>1331</v>
      </c>
      <c r="E74" s="730"/>
      <c r="F74" s="729"/>
      <c r="G74" s="729"/>
      <c r="H74" s="729"/>
      <c r="I74" s="729"/>
      <c r="J74" s="729"/>
      <c r="K74" s="729"/>
      <c r="L74" s="730"/>
      <c r="M74" s="752"/>
      <c r="N74" s="752"/>
      <c r="O74" s="752"/>
      <c r="P74" s="752"/>
      <c r="Q74" s="752"/>
      <c r="R74" s="752"/>
      <c r="S74" s="753"/>
      <c r="T74" s="752"/>
      <c r="U74" s="752"/>
      <c r="V74" s="752"/>
      <c r="W74" s="753"/>
      <c r="X74" s="752"/>
      <c r="Y74" s="752"/>
      <c r="Z74" s="752"/>
      <c r="AA74" s="745"/>
      <c r="AB74" s="745"/>
      <c r="AC74" s="732"/>
      <c r="AD74" s="745"/>
      <c r="AE74" s="745"/>
      <c r="AF74" s="745"/>
      <c r="AG74" s="745"/>
      <c r="AH74" s="745"/>
      <c r="AI74" s="745"/>
      <c r="AJ74" s="745"/>
      <c r="AK74" s="745"/>
      <c r="AL74" s="745"/>
      <c r="AM74" s="745"/>
      <c r="AN74" s="745"/>
      <c r="AO74" s="745"/>
      <c r="AP74" s="735"/>
      <c r="AQ74" s="735"/>
      <c r="AR74" s="745"/>
      <c r="AS74" s="745"/>
      <c r="AT74" s="749"/>
      <c r="AU74" s="745"/>
      <c r="AV74" s="745"/>
      <c r="AW74" s="745"/>
      <c r="AX74" s="745"/>
      <c r="AY74" s="745"/>
      <c r="AZ74" s="741"/>
      <c r="BA74" s="741"/>
      <c r="BB74" s="745"/>
      <c r="BC74" s="745"/>
      <c r="BD74" s="745"/>
      <c r="BE74" s="745"/>
      <c r="BF74" s="745"/>
      <c r="BG74" s="745"/>
      <c r="BH74" s="745"/>
      <c r="BI74" s="735"/>
      <c r="BJ74" s="735">
        <f t="shared" si="5"/>
        <v>0</v>
      </c>
      <c r="BK74" s="736">
        <f t="shared" si="8"/>
        <v>0</v>
      </c>
      <c r="BL74" s="737"/>
      <c r="BN74" s="738"/>
      <c r="BP74" s="739"/>
      <c r="BQ74" s="739"/>
      <c r="BR74" s="740"/>
      <c r="BS74" s="739"/>
    </row>
    <row r="75" spans="2:71" ht="69" hidden="1">
      <c r="B75" s="720" t="e">
        <f t="shared" si="7"/>
        <v>#REF!</v>
      </c>
      <c r="C75" s="720" t="s">
        <v>1332</v>
      </c>
      <c r="D75" s="729" t="s">
        <v>1333</v>
      </c>
      <c r="E75" s="730"/>
      <c r="F75" s="729"/>
      <c r="G75" s="729"/>
      <c r="H75" s="729"/>
      <c r="I75" s="729"/>
      <c r="J75" s="729"/>
      <c r="K75" s="729"/>
      <c r="L75" s="730"/>
      <c r="M75" s="752"/>
      <c r="N75" s="752"/>
      <c r="O75" s="752"/>
      <c r="P75" s="752"/>
      <c r="Q75" s="752"/>
      <c r="R75" s="752"/>
      <c r="S75" s="753"/>
      <c r="T75" s="752"/>
      <c r="U75" s="752"/>
      <c r="V75" s="752"/>
      <c r="W75" s="753"/>
      <c r="X75" s="752"/>
      <c r="Y75" s="752"/>
      <c r="Z75" s="752"/>
      <c r="AA75" s="745"/>
      <c r="AB75" s="745"/>
      <c r="AC75" s="732"/>
      <c r="AD75" s="745"/>
      <c r="AE75" s="745"/>
      <c r="AF75" s="745"/>
      <c r="AG75" s="745"/>
      <c r="AH75" s="745"/>
      <c r="AI75" s="745"/>
      <c r="AJ75" s="745"/>
      <c r="AK75" s="745"/>
      <c r="AL75" s="745"/>
      <c r="AM75" s="745"/>
      <c r="AN75" s="745"/>
      <c r="AO75" s="745"/>
      <c r="AP75" s="732"/>
      <c r="AQ75" s="735"/>
      <c r="AR75" s="745"/>
      <c r="AS75" s="745"/>
      <c r="AT75" s="746"/>
      <c r="AU75" s="745"/>
      <c r="AV75" s="745"/>
      <c r="AW75" s="745"/>
      <c r="AX75" s="745"/>
      <c r="AY75" s="745"/>
      <c r="AZ75" s="741"/>
      <c r="BA75" s="741"/>
      <c r="BB75" s="745"/>
      <c r="BC75" s="745"/>
      <c r="BD75" s="745"/>
      <c r="BE75" s="745"/>
      <c r="BF75" s="745"/>
      <c r="BG75" s="745"/>
      <c r="BH75" s="745"/>
      <c r="BI75" s="735"/>
      <c r="BJ75" s="735">
        <f t="shared" si="5"/>
        <v>0</v>
      </c>
      <c r="BK75" s="736">
        <f t="shared" si="8"/>
        <v>0</v>
      </c>
      <c r="BL75" s="737"/>
      <c r="BN75" s="738"/>
      <c r="BP75" s="739"/>
      <c r="BQ75" s="739"/>
      <c r="BR75" s="740"/>
      <c r="BS75" s="739"/>
    </row>
    <row r="76" spans="2:71" ht="69" hidden="1">
      <c r="B76" s="720" t="e">
        <f t="shared" si="7"/>
        <v>#REF!</v>
      </c>
      <c r="C76" s="720" t="s">
        <v>1334</v>
      </c>
      <c r="D76" s="729" t="s">
        <v>1335</v>
      </c>
      <c r="E76" s="730"/>
      <c r="F76" s="729"/>
      <c r="G76" s="729"/>
      <c r="H76" s="729"/>
      <c r="I76" s="729"/>
      <c r="J76" s="729"/>
      <c r="K76" s="729"/>
      <c r="L76" s="730"/>
      <c r="M76" s="752"/>
      <c r="N76" s="752"/>
      <c r="O76" s="752"/>
      <c r="P76" s="752"/>
      <c r="Q76" s="752"/>
      <c r="R76" s="752"/>
      <c r="S76" s="753"/>
      <c r="T76" s="752"/>
      <c r="U76" s="752"/>
      <c r="V76" s="752"/>
      <c r="W76" s="753"/>
      <c r="X76" s="752"/>
      <c r="Y76" s="752"/>
      <c r="Z76" s="752"/>
      <c r="AA76" s="745"/>
      <c r="AB76" s="745"/>
      <c r="AC76" s="732"/>
      <c r="AD76" s="745"/>
      <c r="AE76" s="745"/>
      <c r="AF76" s="745"/>
      <c r="AG76" s="745"/>
      <c r="AH76" s="745"/>
      <c r="AI76" s="745"/>
      <c r="AJ76" s="745"/>
      <c r="AK76" s="745"/>
      <c r="AL76" s="745"/>
      <c r="AM76" s="745"/>
      <c r="AN76" s="745"/>
      <c r="AO76" s="745"/>
      <c r="AP76" s="735"/>
      <c r="AQ76" s="735"/>
      <c r="AR76" s="745"/>
      <c r="AS76" s="745"/>
      <c r="AT76" s="746"/>
      <c r="AU76" s="745"/>
      <c r="AV76" s="745"/>
      <c r="AW76" s="745"/>
      <c r="AX76" s="745"/>
      <c r="AY76" s="745"/>
      <c r="AZ76" s="741"/>
      <c r="BA76" s="741"/>
      <c r="BB76" s="745"/>
      <c r="BC76" s="745"/>
      <c r="BD76" s="745"/>
      <c r="BE76" s="745"/>
      <c r="BF76" s="745"/>
      <c r="BG76" s="745"/>
      <c r="BH76" s="745"/>
      <c r="BI76" s="735"/>
      <c r="BJ76" s="735">
        <f t="shared" si="5"/>
        <v>0</v>
      </c>
      <c r="BK76" s="736">
        <f t="shared" si="8"/>
        <v>0</v>
      </c>
      <c r="BL76" s="737"/>
      <c r="BN76" s="738"/>
      <c r="BP76" s="739"/>
      <c r="BQ76" s="739"/>
      <c r="BR76" s="740"/>
      <c r="BS76" s="739"/>
    </row>
    <row r="77" spans="2:71" ht="46" hidden="1">
      <c r="B77" s="720" t="e">
        <f t="shared" si="7"/>
        <v>#REF!</v>
      </c>
      <c r="C77" s="720" t="s">
        <v>1336</v>
      </c>
      <c r="D77" s="729" t="s">
        <v>1337</v>
      </c>
      <c r="E77" s="730"/>
      <c r="F77" s="729"/>
      <c r="G77" s="729"/>
      <c r="H77" s="729"/>
      <c r="I77" s="729"/>
      <c r="J77" s="729"/>
      <c r="K77" s="729"/>
      <c r="L77" s="730"/>
      <c r="M77" s="752"/>
      <c r="N77" s="752"/>
      <c r="O77" s="752"/>
      <c r="P77" s="752"/>
      <c r="Q77" s="752"/>
      <c r="R77" s="752"/>
      <c r="S77" s="753"/>
      <c r="T77" s="752"/>
      <c r="U77" s="752"/>
      <c r="V77" s="752"/>
      <c r="W77" s="753"/>
      <c r="X77" s="752"/>
      <c r="Y77" s="752"/>
      <c r="Z77" s="752"/>
      <c r="AA77" s="745"/>
      <c r="AB77" s="745"/>
      <c r="AC77" s="732"/>
      <c r="AD77" s="745"/>
      <c r="AE77" s="745"/>
      <c r="AF77" s="745"/>
      <c r="AG77" s="745"/>
      <c r="AH77" s="745"/>
      <c r="AI77" s="745"/>
      <c r="AJ77" s="745"/>
      <c r="AK77" s="745"/>
      <c r="AL77" s="745"/>
      <c r="AM77" s="745"/>
      <c r="AN77" s="745"/>
      <c r="AO77" s="745"/>
      <c r="AP77" s="735"/>
      <c r="AQ77" s="735"/>
      <c r="AR77" s="745"/>
      <c r="AS77" s="745"/>
      <c r="AT77" s="746"/>
      <c r="AU77" s="745"/>
      <c r="AV77" s="745"/>
      <c r="AW77" s="745"/>
      <c r="AX77" s="745"/>
      <c r="AY77" s="745"/>
      <c r="AZ77" s="741"/>
      <c r="BA77" s="741"/>
      <c r="BB77" s="745"/>
      <c r="BC77" s="745"/>
      <c r="BD77" s="741"/>
      <c r="BE77" s="745"/>
      <c r="BF77" s="745"/>
      <c r="BG77" s="745"/>
      <c r="BH77" s="745"/>
      <c r="BI77" s="735"/>
      <c r="BJ77" s="735">
        <f t="shared" si="5"/>
        <v>0</v>
      </c>
      <c r="BK77" s="736">
        <f t="shared" si="8"/>
        <v>0</v>
      </c>
      <c r="BL77" s="737"/>
      <c r="BN77" s="738"/>
      <c r="BP77" s="739"/>
      <c r="BQ77" s="739"/>
      <c r="BR77" s="740"/>
      <c r="BS77" s="739"/>
    </row>
    <row r="78" spans="2:71" ht="69" hidden="1">
      <c r="B78" s="720" t="e">
        <f t="shared" si="7"/>
        <v>#REF!</v>
      </c>
      <c r="C78" s="720" t="s">
        <v>1338</v>
      </c>
      <c r="D78" s="729" t="s">
        <v>1339</v>
      </c>
      <c r="E78" s="730"/>
      <c r="F78" s="729"/>
      <c r="G78" s="729"/>
      <c r="H78" s="729"/>
      <c r="I78" s="729"/>
      <c r="J78" s="729"/>
      <c r="K78" s="729"/>
      <c r="L78" s="730"/>
      <c r="M78" s="752"/>
      <c r="N78" s="752"/>
      <c r="O78" s="752"/>
      <c r="P78" s="752"/>
      <c r="Q78" s="752"/>
      <c r="R78" s="752"/>
      <c r="S78" s="753"/>
      <c r="T78" s="752"/>
      <c r="U78" s="752"/>
      <c r="V78" s="752"/>
      <c r="W78" s="753"/>
      <c r="X78" s="752"/>
      <c r="Y78" s="752"/>
      <c r="Z78" s="752"/>
      <c r="AA78" s="745"/>
      <c r="AB78" s="745"/>
      <c r="AC78" s="732"/>
      <c r="AD78" s="745"/>
      <c r="AE78" s="745"/>
      <c r="AF78" s="745"/>
      <c r="AG78" s="745"/>
      <c r="AH78" s="745"/>
      <c r="AI78" s="745"/>
      <c r="AJ78" s="745"/>
      <c r="AK78" s="745"/>
      <c r="AL78" s="745"/>
      <c r="AM78" s="745"/>
      <c r="AN78" s="745"/>
      <c r="AO78" s="745"/>
      <c r="AP78" s="735"/>
      <c r="AQ78" s="735"/>
      <c r="AR78" s="745"/>
      <c r="AS78" s="745"/>
      <c r="AT78" s="746"/>
      <c r="AU78" s="745"/>
      <c r="AV78" s="745"/>
      <c r="AW78" s="745"/>
      <c r="AX78" s="745"/>
      <c r="AY78" s="745"/>
      <c r="AZ78" s="741"/>
      <c r="BA78" s="741"/>
      <c r="BB78" s="745"/>
      <c r="BC78" s="745"/>
      <c r="BD78" s="745"/>
      <c r="BE78" s="745"/>
      <c r="BF78" s="745"/>
      <c r="BG78" s="745"/>
      <c r="BH78" s="745"/>
      <c r="BI78" s="735"/>
      <c r="BJ78" s="735">
        <f t="shared" si="5"/>
        <v>0</v>
      </c>
      <c r="BK78" s="736">
        <f t="shared" si="8"/>
        <v>0</v>
      </c>
      <c r="BL78" s="737"/>
      <c r="BN78" s="738"/>
      <c r="BP78" s="739"/>
      <c r="BQ78" s="739"/>
      <c r="BR78" s="740"/>
      <c r="BS78" s="739"/>
    </row>
    <row r="79" spans="2:71" ht="69" hidden="1">
      <c r="B79" s="720" t="e">
        <f t="shared" si="7"/>
        <v>#REF!</v>
      </c>
      <c r="C79" s="720" t="s">
        <v>1340</v>
      </c>
      <c r="D79" s="729" t="s">
        <v>1341</v>
      </c>
      <c r="E79" s="730"/>
      <c r="F79" s="729"/>
      <c r="G79" s="729"/>
      <c r="H79" s="729"/>
      <c r="I79" s="729"/>
      <c r="J79" s="729"/>
      <c r="K79" s="729"/>
      <c r="L79" s="730"/>
      <c r="M79" s="752"/>
      <c r="N79" s="752"/>
      <c r="O79" s="752"/>
      <c r="P79" s="752"/>
      <c r="Q79" s="752"/>
      <c r="R79" s="752"/>
      <c r="S79" s="753"/>
      <c r="T79" s="752"/>
      <c r="U79" s="752"/>
      <c r="V79" s="752"/>
      <c r="W79" s="753"/>
      <c r="X79" s="752"/>
      <c r="Y79" s="752"/>
      <c r="Z79" s="752"/>
      <c r="AA79" s="745"/>
      <c r="AB79" s="745"/>
      <c r="AC79" s="732"/>
      <c r="AD79" s="745"/>
      <c r="AE79" s="745"/>
      <c r="AF79" s="745"/>
      <c r="AG79" s="745"/>
      <c r="AH79" s="745"/>
      <c r="AI79" s="745"/>
      <c r="AJ79" s="745"/>
      <c r="AK79" s="745"/>
      <c r="AL79" s="745"/>
      <c r="AM79" s="745"/>
      <c r="AN79" s="745"/>
      <c r="AO79" s="745"/>
      <c r="AP79" s="735"/>
      <c r="AQ79" s="735"/>
      <c r="AR79" s="745"/>
      <c r="AS79" s="745"/>
      <c r="AT79" s="746"/>
      <c r="AU79" s="745"/>
      <c r="AV79" s="745"/>
      <c r="AW79" s="745"/>
      <c r="AX79" s="745"/>
      <c r="AY79" s="745"/>
      <c r="AZ79" s="741"/>
      <c r="BA79" s="741"/>
      <c r="BB79" s="745"/>
      <c r="BC79" s="745"/>
      <c r="BD79" s="745"/>
      <c r="BE79" s="745"/>
      <c r="BF79" s="745"/>
      <c r="BG79" s="745"/>
      <c r="BH79" s="745"/>
      <c r="BI79" s="735"/>
      <c r="BJ79" s="735">
        <f t="shared" si="5"/>
        <v>0</v>
      </c>
      <c r="BK79" s="736">
        <f t="shared" si="8"/>
        <v>0</v>
      </c>
      <c r="BL79" s="737"/>
      <c r="BN79" s="738"/>
      <c r="BP79" s="739"/>
      <c r="BQ79" s="739"/>
      <c r="BR79" s="740"/>
      <c r="BS79" s="739"/>
    </row>
    <row r="80" spans="2:71" ht="69" hidden="1">
      <c r="B80" s="720" t="e">
        <f t="shared" si="7"/>
        <v>#REF!</v>
      </c>
      <c r="C80" s="720" t="s">
        <v>1342</v>
      </c>
      <c r="D80" s="729" t="s">
        <v>1343</v>
      </c>
      <c r="E80" s="730"/>
      <c r="F80" s="729"/>
      <c r="G80" s="729"/>
      <c r="H80" s="729"/>
      <c r="I80" s="729"/>
      <c r="J80" s="729"/>
      <c r="K80" s="729"/>
      <c r="L80" s="730"/>
      <c r="M80" s="752"/>
      <c r="N80" s="752"/>
      <c r="O80" s="752"/>
      <c r="P80" s="752"/>
      <c r="Q80" s="752"/>
      <c r="R80" s="752"/>
      <c r="S80" s="753"/>
      <c r="T80" s="752"/>
      <c r="U80" s="752"/>
      <c r="V80" s="752"/>
      <c r="W80" s="753"/>
      <c r="X80" s="752"/>
      <c r="Y80" s="752"/>
      <c r="Z80" s="752"/>
      <c r="AA80" s="745"/>
      <c r="AB80" s="745"/>
      <c r="AC80" s="732"/>
      <c r="AD80" s="745"/>
      <c r="AE80" s="745"/>
      <c r="AF80" s="745"/>
      <c r="AG80" s="745"/>
      <c r="AH80" s="745"/>
      <c r="AI80" s="745"/>
      <c r="AJ80" s="745"/>
      <c r="AK80" s="745"/>
      <c r="AL80" s="745"/>
      <c r="AM80" s="745"/>
      <c r="AN80" s="745"/>
      <c r="AO80" s="745"/>
      <c r="AP80" s="735"/>
      <c r="AQ80" s="735"/>
      <c r="AR80" s="745"/>
      <c r="AS80" s="745"/>
      <c r="AT80" s="746"/>
      <c r="AU80" s="745"/>
      <c r="AV80" s="745"/>
      <c r="AW80" s="745"/>
      <c r="AX80" s="745"/>
      <c r="AY80" s="745"/>
      <c r="AZ80" s="741"/>
      <c r="BA80" s="741"/>
      <c r="BB80" s="745"/>
      <c r="BC80" s="745"/>
      <c r="BD80" s="745"/>
      <c r="BE80" s="745"/>
      <c r="BF80" s="745"/>
      <c r="BG80" s="745"/>
      <c r="BH80" s="745"/>
      <c r="BI80" s="735"/>
      <c r="BJ80" s="735">
        <f t="shared" si="5"/>
        <v>0</v>
      </c>
      <c r="BK80" s="736">
        <f t="shared" si="8"/>
        <v>0</v>
      </c>
      <c r="BL80" s="737"/>
      <c r="BN80" s="738"/>
      <c r="BP80" s="739"/>
      <c r="BQ80" s="739"/>
      <c r="BR80" s="740"/>
      <c r="BS80" s="739"/>
    </row>
    <row r="81" spans="2:71" ht="46" hidden="1">
      <c r="B81" s="720" t="e">
        <f t="shared" si="7"/>
        <v>#REF!</v>
      </c>
      <c r="C81" s="720" t="s">
        <v>1344</v>
      </c>
      <c r="D81" s="729" t="s">
        <v>1345</v>
      </c>
      <c r="E81" s="730"/>
      <c r="F81" s="729"/>
      <c r="G81" s="729"/>
      <c r="H81" s="729"/>
      <c r="I81" s="729"/>
      <c r="J81" s="729"/>
      <c r="K81" s="729"/>
      <c r="L81" s="730"/>
      <c r="M81" s="752"/>
      <c r="N81" s="752"/>
      <c r="O81" s="752"/>
      <c r="P81" s="752"/>
      <c r="Q81" s="752"/>
      <c r="R81" s="752"/>
      <c r="S81" s="753"/>
      <c r="T81" s="752"/>
      <c r="U81" s="752"/>
      <c r="V81" s="752"/>
      <c r="W81" s="753"/>
      <c r="X81" s="752"/>
      <c r="Y81" s="752"/>
      <c r="Z81" s="752"/>
      <c r="AA81" s="745"/>
      <c r="AB81" s="745"/>
      <c r="AC81" s="732"/>
      <c r="AD81" s="745"/>
      <c r="AE81" s="745"/>
      <c r="AF81" s="745"/>
      <c r="AG81" s="745"/>
      <c r="AH81" s="745"/>
      <c r="AI81" s="745"/>
      <c r="AJ81" s="745"/>
      <c r="AK81" s="745"/>
      <c r="AL81" s="745"/>
      <c r="AM81" s="745"/>
      <c r="AN81" s="745"/>
      <c r="AO81" s="745"/>
      <c r="AP81" s="735"/>
      <c r="AQ81" s="735"/>
      <c r="AR81" s="745"/>
      <c r="AS81" s="745"/>
      <c r="AT81" s="746"/>
      <c r="AU81" s="745"/>
      <c r="AV81" s="745"/>
      <c r="AW81" s="745"/>
      <c r="AX81" s="745"/>
      <c r="AY81" s="745"/>
      <c r="AZ81" s="741"/>
      <c r="BA81" s="741"/>
      <c r="BB81" s="745"/>
      <c r="BC81" s="745"/>
      <c r="BD81" s="745"/>
      <c r="BE81" s="745"/>
      <c r="BF81" s="745"/>
      <c r="BG81" s="745"/>
      <c r="BH81" s="745"/>
      <c r="BI81" s="735"/>
      <c r="BJ81" s="735">
        <f t="shared" si="5"/>
        <v>0</v>
      </c>
      <c r="BK81" s="736">
        <f t="shared" si="8"/>
        <v>0</v>
      </c>
      <c r="BL81" s="737"/>
      <c r="BN81" s="738"/>
      <c r="BP81" s="739"/>
      <c r="BQ81" s="739"/>
      <c r="BR81" s="740"/>
      <c r="BS81" s="739"/>
    </row>
    <row r="82" spans="2:71" ht="69" hidden="1">
      <c r="B82" s="720" t="e">
        <f t="shared" si="7"/>
        <v>#REF!</v>
      </c>
      <c r="C82" s="720" t="s">
        <v>1346</v>
      </c>
      <c r="D82" s="729" t="s">
        <v>1347</v>
      </c>
      <c r="E82" s="730"/>
      <c r="F82" s="729"/>
      <c r="G82" s="729"/>
      <c r="H82" s="729"/>
      <c r="I82" s="729"/>
      <c r="J82" s="729"/>
      <c r="K82" s="729"/>
      <c r="L82" s="730"/>
      <c r="M82" s="752"/>
      <c r="N82" s="752"/>
      <c r="O82" s="752"/>
      <c r="P82" s="752"/>
      <c r="Q82" s="752"/>
      <c r="R82" s="752"/>
      <c r="S82" s="753"/>
      <c r="T82" s="752"/>
      <c r="U82" s="752"/>
      <c r="V82" s="752"/>
      <c r="W82" s="753"/>
      <c r="X82" s="752"/>
      <c r="Y82" s="752"/>
      <c r="Z82" s="752"/>
      <c r="AA82" s="745"/>
      <c r="AB82" s="745"/>
      <c r="AC82" s="732"/>
      <c r="AD82" s="745"/>
      <c r="AE82" s="745"/>
      <c r="AF82" s="745"/>
      <c r="AG82" s="745"/>
      <c r="AH82" s="745"/>
      <c r="AI82" s="745"/>
      <c r="AJ82" s="745"/>
      <c r="AK82" s="745"/>
      <c r="AL82" s="745"/>
      <c r="AM82" s="745"/>
      <c r="AN82" s="745"/>
      <c r="AO82" s="745"/>
      <c r="AP82" s="735"/>
      <c r="AQ82" s="735"/>
      <c r="AR82" s="745"/>
      <c r="AS82" s="745"/>
      <c r="AT82" s="746"/>
      <c r="AU82" s="745"/>
      <c r="AV82" s="745"/>
      <c r="AW82" s="745"/>
      <c r="AX82" s="745"/>
      <c r="AY82" s="745"/>
      <c r="AZ82" s="741"/>
      <c r="BA82" s="741"/>
      <c r="BB82" s="745"/>
      <c r="BC82" s="745"/>
      <c r="BD82" s="745"/>
      <c r="BE82" s="745"/>
      <c r="BF82" s="745"/>
      <c r="BG82" s="745"/>
      <c r="BH82" s="745"/>
      <c r="BI82" s="735"/>
      <c r="BJ82" s="735">
        <f t="shared" si="5"/>
        <v>0</v>
      </c>
      <c r="BK82" s="736">
        <f t="shared" si="8"/>
        <v>0</v>
      </c>
      <c r="BL82" s="737"/>
      <c r="BN82" s="738"/>
      <c r="BP82" s="739"/>
      <c r="BQ82" s="739"/>
      <c r="BR82" s="740"/>
      <c r="BS82" s="739"/>
    </row>
    <row r="83" spans="2:71" ht="69" hidden="1">
      <c r="B83" s="720" t="e">
        <f t="shared" si="7"/>
        <v>#REF!</v>
      </c>
      <c r="C83" s="720" t="s">
        <v>1348</v>
      </c>
      <c r="D83" s="729" t="s">
        <v>1349</v>
      </c>
      <c r="E83" s="730"/>
      <c r="F83" s="729"/>
      <c r="G83" s="729"/>
      <c r="H83" s="729"/>
      <c r="I83" s="729"/>
      <c r="J83" s="729"/>
      <c r="K83" s="729"/>
      <c r="L83" s="730"/>
      <c r="M83" s="752"/>
      <c r="N83" s="752"/>
      <c r="O83" s="752"/>
      <c r="P83" s="752"/>
      <c r="Q83" s="752"/>
      <c r="R83" s="752"/>
      <c r="S83" s="753"/>
      <c r="T83" s="752"/>
      <c r="U83" s="752"/>
      <c r="V83" s="752"/>
      <c r="W83" s="753"/>
      <c r="X83" s="752"/>
      <c r="Y83" s="752"/>
      <c r="Z83" s="752"/>
      <c r="AA83" s="745"/>
      <c r="AB83" s="745"/>
      <c r="AC83" s="732"/>
      <c r="AD83" s="745"/>
      <c r="AE83" s="745"/>
      <c r="AF83" s="745"/>
      <c r="AG83" s="745"/>
      <c r="AH83" s="745"/>
      <c r="AI83" s="745"/>
      <c r="AJ83" s="745"/>
      <c r="AK83" s="745"/>
      <c r="AL83" s="745"/>
      <c r="AM83" s="745"/>
      <c r="AN83" s="745"/>
      <c r="AO83" s="745"/>
      <c r="AP83" s="732"/>
      <c r="AQ83" s="735"/>
      <c r="AR83" s="745"/>
      <c r="AS83" s="745"/>
      <c r="AT83" s="746"/>
      <c r="AU83" s="745"/>
      <c r="AV83" s="745"/>
      <c r="AW83" s="745"/>
      <c r="AX83" s="745"/>
      <c r="AY83" s="745"/>
      <c r="AZ83" s="741"/>
      <c r="BA83" s="741"/>
      <c r="BB83" s="745"/>
      <c r="BC83" s="745"/>
      <c r="BD83" s="745"/>
      <c r="BE83" s="745"/>
      <c r="BF83" s="745"/>
      <c r="BG83" s="745"/>
      <c r="BH83" s="745"/>
      <c r="BI83" s="735"/>
      <c r="BJ83" s="735">
        <f>SUBTOTAL(9,S83:BI83)</f>
        <v>0</v>
      </c>
      <c r="BK83" s="736">
        <f t="shared" si="8"/>
        <v>0</v>
      </c>
      <c r="BL83" s="737"/>
      <c r="BN83" s="738"/>
      <c r="BP83" s="739"/>
      <c r="BQ83" s="739"/>
      <c r="BR83" s="740"/>
      <c r="BS83" s="739"/>
    </row>
    <row r="84" spans="2:71" ht="69" hidden="1">
      <c r="B84" s="720" t="e">
        <f t="shared" si="7"/>
        <v>#REF!</v>
      </c>
      <c r="C84" s="720" t="s">
        <v>1350</v>
      </c>
      <c r="D84" s="729" t="s">
        <v>1351</v>
      </c>
      <c r="E84" s="730"/>
      <c r="F84" s="729"/>
      <c r="G84" s="729"/>
      <c r="H84" s="729"/>
      <c r="I84" s="729"/>
      <c r="J84" s="729"/>
      <c r="K84" s="729"/>
      <c r="L84" s="730"/>
      <c r="M84" s="752"/>
      <c r="N84" s="752"/>
      <c r="O84" s="752"/>
      <c r="P84" s="752"/>
      <c r="Q84" s="752"/>
      <c r="R84" s="752"/>
      <c r="S84" s="753"/>
      <c r="T84" s="752"/>
      <c r="U84" s="752"/>
      <c r="V84" s="752"/>
      <c r="W84" s="753"/>
      <c r="X84" s="752"/>
      <c r="Y84" s="752"/>
      <c r="Z84" s="752"/>
      <c r="AA84" s="745"/>
      <c r="AB84" s="745"/>
      <c r="AC84" s="732"/>
      <c r="AD84" s="745"/>
      <c r="AE84" s="745"/>
      <c r="AF84" s="745"/>
      <c r="AG84" s="745"/>
      <c r="AH84" s="745"/>
      <c r="AI84" s="745"/>
      <c r="AJ84" s="745"/>
      <c r="AK84" s="745"/>
      <c r="AL84" s="745"/>
      <c r="AM84" s="745"/>
      <c r="AN84" s="745"/>
      <c r="AO84" s="745"/>
      <c r="AP84" s="735"/>
      <c r="AQ84" s="735"/>
      <c r="AR84" s="745"/>
      <c r="AS84" s="745"/>
      <c r="AT84" s="746"/>
      <c r="AU84" s="745"/>
      <c r="AV84" s="745"/>
      <c r="AW84" s="745"/>
      <c r="AX84" s="745"/>
      <c r="AY84" s="745"/>
      <c r="AZ84" s="741"/>
      <c r="BA84" s="741"/>
      <c r="BB84" s="745"/>
      <c r="BC84" s="745"/>
      <c r="BD84" s="745"/>
      <c r="BE84" s="745"/>
      <c r="BF84" s="745"/>
      <c r="BG84" s="745"/>
      <c r="BH84" s="745"/>
      <c r="BI84" s="735"/>
      <c r="BJ84" s="735">
        <f>SUBTOTAL(9,S84:BI84)</f>
        <v>0</v>
      </c>
      <c r="BK84" s="736">
        <f t="shared" si="8"/>
        <v>0</v>
      </c>
      <c r="BL84" s="737"/>
      <c r="BN84" s="738"/>
      <c r="BP84" s="739"/>
      <c r="BQ84" s="739"/>
      <c r="BR84" s="740"/>
      <c r="BS84" s="739"/>
    </row>
    <row r="85" spans="2:71" ht="46" hidden="1">
      <c r="B85" s="720" t="e">
        <f t="shared" si="7"/>
        <v>#REF!</v>
      </c>
      <c r="C85" s="720" t="s">
        <v>1352</v>
      </c>
      <c r="D85" s="729" t="s">
        <v>1353</v>
      </c>
      <c r="E85" s="730"/>
      <c r="F85" s="729"/>
      <c r="G85" s="729"/>
      <c r="H85" s="729"/>
      <c r="I85" s="729"/>
      <c r="J85" s="729"/>
      <c r="K85" s="729"/>
      <c r="L85" s="730"/>
      <c r="M85" s="752"/>
      <c r="N85" s="752"/>
      <c r="O85" s="752"/>
      <c r="P85" s="752"/>
      <c r="Q85" s="752"/>
      <c r="R85" s="752"/>
      <c r="S85" s="753"/>
      <c r="T85" s="752"/>
      <c r="U85" s="752"/>
      <c r="V85" s="752"/>
      <c r="W85" s="753"/>
      <c r="X85" s="752"/>
      <c r="Y85" s="752"/>
      <c r="Z85" s="752"/>
      <c r="AA85" s="745"/>
      <c r="AB85" s="745"/>
      <c r="AC85" s="732"/>
      <c r="AD85" s="745"/>
      <c r="AE85" s="745"/>
      <c r="AF85" s="745"/>
      <c r="AG85" s="745"/>
      <c r="AH85" s="745"/>
      <c r="AI85" s="745"/>
      <c r="AJ85" s="745"/>
      <c r="AK85" s="745"/>
      <c r="AL85" s="745"/>
      <c r="AM85" s="745"/>
      <c r="AN85" s="745"/>
      <c r="AO85" s="745"/>
      <c r="AP85" s="735"/>
      <c r="AQ85" s="735"/>
      <c r="AR85" s="745"/>
      <c r="AS85" s="745"/>
      <c r="AT85" s="746"/>
      <c r="AU85" s="745"/>
      <c r="AV85" s="745"/>
      <c r="AW85" s="745"/>
      <c r="AX85" s="745"/>
      <c r="AY85" s="745"/>
      <c r="AZ85" s="741"/>
      <c r="BA85" s="741"/>
      <c r="BB85" s="745"/>
      <c r="BC85" s="745"/>
      <c r="BD85" s="745"/>
      <c r="BE85" s="745"/>
      <c r="BF85" s="745"/>
      <c r="BG85" s="745"/>
      <c r="BH85" s="745"/>
      <c r="BI85" s="735"/>
      <c r="BJ85" s="735">
        <f>SUBTOTAL(9,S85:BI85)</f>
        <v>0</v>
      </c>
      <c r="BK85" s="736">
        <f t="shared" si="8"/>
        <v>0</v>
      </c>
      <c r="BL85" s="737"/>
      <c r="BN85" s="738"/>
      <c r="BP85" s="739"/>
      <c r="BQ85" s="739"/>
      <c r="BR85" s="740"/>
      <c r="BS85" s="739"/>
    </row>
    <row r="86" spans="2:71" ht="46" hidden="1">
      <c r="B86" s="720" t="e">
        <f t="shared" si="7"/>
        <v>#REF!</v>
      </c>
      <c r="C86" s="720" t="s">
        <v>1354</v>
      </c>
      <c r="D86" s="729" t="s">
        <v>1355</v>
      </c>
      <c r="E86" s="730"/>
      <c r="F86" s="729"/>
      <c r="G86" s="729"/>
      <c r="H86" s="729"/>
      <c r="I86" s="729"/>
      <c r="J86" s="729"/>
      <c r="K86" s="729"/>
      <c r="L86" s="730"/>
      <c r="M86" s="752"/>
      <c r="N86" s="752"/>
      <c r="O86" s="752"/>
      <c r="P86" s="752"/>
      <c r="Q86" s="752"/>
      <c r="R86" s="752"/>
      <c r="S86" s="753"/>
      <c r="T86" s="752"/>
      <c r="U86" s="752"/>
      <c r="V86" s="752"/>
      <c r="W86" s="753"/>
      <c r="X86" s="752"/>
      <c r="Y86" s="752"/>
      <c r="Z86" s="752"/>
      <c r="AA86" s="745"/>
      <c r="AB86" s="745"/>
      <c r="AC86" s="732"/>
      <c r="AD86" s="745"/>
      <c r="AE86" s="745"/>
      <c r="AF86" s="745"/>
      <c r="AG86" s="745"/>
      <c r="AH86" s="745"/>
      <c r="AI86" s="745"/>
      <c r="AJ86" s="745"/>
      <c r="AK86" s="745"/>
      <c r="AL86" s="745"/>
      <c r="AM86" s="745"/>
      <c r="AN86" s="745"/>
      <c r="AO86" s="745"/>
      <c r="AP86" s="735"/>
      <c r="AQ86" s="732"/>
      <c r="AR86" s="745"/>
      <c r="AS86" s="745"/>
      <c r="AT86" s="746"/>
      <c r="AU86" s="745"/>
      <c r="AV86" s="745"/>
      <c r="AW86" s="745"/>
      <c r="AX86" s="745"/>
      <c r="AY86" s="745"/>
      <c r="AZ86" s="741"/>
      <c r="BA86" s="741"/>
      <c r="BB86" s="745"/>
      <c r="BC86" s="745"/>
      <c r="BD86" s="745"/>
      <c r="BE86" s="745"/>
      <c r="BF86" s="745"/>
      <c r="BG86" s="745"/>
      <c r="BH86" s="745"/>
      <c r="BI86" s="735"/>
      <c r="BJ86" s="735">
        <f>SUBTOTAL(9,S86:BI86)</f>
        <v>0</v>
      </c>
      <c r="BK86" s="736">
        <f t="shared" si="8"/>
        <v>0</v>
      </c>
      <c r="BL86" s="737"/>
      <c r="BN86" s="738"/>
      <c r="BP86" s="739"/>
      <c r="BQ86" s="739"/>
      <c r="BR86" s="740"/>
      <c r="BS86" s="739"/>
    </row>
    <row r="87" spans="2:71" ht="46" hidden="1">
      <c r="B87" s="720" t="e">
        <f>+#REF!+1</f>
        <v>#REF!</v>
      </c>
      <c r="C87" s="720" t="s">
        <v>1356</v>
      </c>
      <c r="D87" s="729" t="s">
        <v>1357</v>
      </c>
      <c r="E87" s="730"/>
      <c r="F87" s="729"/>
      <c r="G87" s="729"/>
      <c r="H87" s="729"/>
      <c r="I87" s="729"/>
      <c r="J87" s="729"/>
      <c r="K87" s="729"/>
      <c r="L87" s="730"/>
      <c r="M87" s="752"/>
      <c r="N87" s="752"/>
      <c r="O87" s="752"/>
      <c r="P87" s="752"/>
      <c r="Q87" s="752"/>
      <c r="R87" s="752"/>
      <c r="S87" s="753"/>
      <c r="T87" s="752"/>
      <c r="U87" s="752"/>
      <c r="V87" s="752"/>
      <c r="W87" s="753"/>
      <c r="X87" s="752"/>
      <c r="Y87" s="752"/>
      <c r="Z87" s="752"/>
      <c r="AA87" s="745"/>
      <c r="AB87" s="745"/>
      <c r="AC87" s="732"/>
      <c r="AD87" s="745"/>
      <c r="AE87" s="745"/>
      <c r="AF87" s="745"/>
      <c r="AG87" s="745"/>
      <c r="AH87" s="745"/>
      <c r="AI87" s="745"/>
      <c r="AJ87" s="745"/>
      <c r="AK87" s="745"/>
      <c r="AL87" s="745"/>
      <c r="AM87" s="745"/>
      <c r="AN87" s="745"/>
      <c r="AO87" s="745"/>
      <c r="AP87" s="735"/>
      <c r="AQ87" s="735"/>
      <c r="AR87" s="745"/>
      <c r="AS87" s="745"/>
      <c r="AT87" s="746"/>
      <c r="AU87" s="745"/>
      <c r="AV87" s="745"/>
      <c r="AW87" s="745"/>
      <c r="AX87" s="745"/>
      <c r="AY87" s="745"/>
      <c r="AZ87" s="741"/>
      <c r="BA87" s="741"/>
      <c r="BB87" s="745"/>
      <c r="BC87" s="745"/>
      <c r="BD87" s="745"/>
      <c r="BE87" s="745"/>
      <c r="BF87" s="745"/>
      <c r="BG87" s="745"/>
      <c r="BH87" s="745"/>
      <c r="BI87" s="735"/>
      <c r="BJ87" s="735">
        <f>SUBTOTAL(9,S87:BI87)</f>
        <v>0</v>
      </c>
      <c r="BK87" s="736">
        <f t="shared" si="8"/>
        <v>0</v>
      </c>
      <c r="BL87" s="737"/>
      <c r="BN87" s="738"/>
      <c r="BP87" s="739"/>
      <c r="BQ87" s="739"/>
      <c r="BR87" s="740"/>
      <c r="BS87" s="739"/>
    </row>
    <row r="88" spans="2:71" ht="64.5" customHeight="1">
      <c r="B88" s="720">
        <v>1</v>
      </c>
      <c r="C88" s="758">
        <v>1310000000</v>
      </c>
      <c r="D88" s="759" t="s">
        <v>1358</v>
      </c>
      <c r="E88" s="760"/>
      <c r="F88" s="760"/>
      <c r="G88" s="760"/>
      <c r="H88" s="760"/>
      <c r="I88" s="760"/>
      <c r="J88" s="760"/>
      <c r="K88" s="760"/>
      <c r="L88" s="761">
        <f>154367100+9397700</f>
        <v>163764800</v>
      </c>
      <c r="M88" s="732">
        <f>87784600-43892300-43892300</f>
        <v>0</v>
      </c>
      <c r="N88" s="732"/>
      <c r="O88" s="732"/>
      <c r="P88" s="732"/>
      <c r="Q88" s="732"/>
      <c r="R88" s="732"/>
      <c r="S88" s="732"/>
      <c r="T88" s="732"/>
      <c r="U88" s="876">
        <f>154367100+9397700</f>
        <v>163764800</v>
      </c>
      <c r="V88" s="877"/>
      <c r="W88" s="877"/>
      <c r="X88" s="877"/>
      <c r="Y88" s="877"/>
      <c r="Z88" s="877"/>
      <c r="AA88" s="877"/>
      <c r="AB88" s="877"/>
      <c r="AC88" s="877"/>
      <c r="AD88" s="877"/>
      <c r="AE88" s="877"/>
      <c r="AF88" s="877"/>
      <c r="AG88" s="877"/>
      <c r="AH88" s="877"/>
      <c r="AI88" s="877"/>
      <c r="AJ88" s="877"/>
      <c r="AK88" s="877"/>
      <c r="AL88" s="877"/>
      <c r="AM88" s="877"/>
      <c r="AN88" s="877"/>
      <c r="AO88" s="877"/>
      <c r="AP88" s="877"/>
      <c r="AQ88" s="877"/>
      <c r="AR88" s="877"/>
      <c r="AS88" s="877"/>
      <c r="AT88" s="877"/>
      <c r="AU88" s="877"/>
      <c r="AV88" s="877"/>
      <c r="AW88" s="877"/>
      <c r="AX88" s="877"/>
      <c r="AY88" s="877"/>
      <c r="AZ88" s="877"/>
      <c r="BA88" s="877"/>
      <c r="BB88" s="877"/>
      <c r="BC88" s="877"/>
      <c r="BD88" s="877"/>
      <c r="BE88" s="877"/>
      <c r="BF88" s="877"/>
      <c r="BG88" s="877"/>
      <c r="BH88" s="877"/>
      <c r="BI88" s="878"/>
      <c r="BJ88" s="735">
        <f>U88</f>
        <v>163764800</v>
      </c>
      <c r="BK88" s="736"/>
      <c r="BL88" s="737"/>
      <c r="BP88" s="739"/>
      <c r="BQ88" s="739"/>
      <c r="BR88" s="740"/>
      <c r="BS88" s="739"/>
    </row>
    <row r="89" spans="2:71" ht="66" hidden="1" customHeight="1">
      <c r="B89" s="720">
        <v>33</v>
      </c>
      <c r="C89" s="762" t="s">
        <v>1359</v>
      </c>
      <c r="D89" s="759" t="s">
        <v>1360</v>
      </c>
      <c r="E89" s="759"/>
      <c r="F89" s="759"/>
      <c r="G89" s="759"/>
      <c r="H89" s="759"/>
      <c r="I89" s="759"/>
      <c r="J89" s="759"/>
      <c r="K89" s="759"/>
      <c r="L89" s="759"/>
      <c r="M89" s="763"/>
      <c r="N89" s="763"/>
      <c r="O89" s="763"/>
      <c r="P89" s="763"/>
      <c r="Q89" s="763"/>
      <c r="R89" s="759"/>
      <c r="S89" s="759"/>
      <c r="T89" s="759"/>
      <c r="U89" s="759"/>
      <c r="V89" s="759"/>
      <c r="W89" s="759"/>
      <c r="X89" s="759"/>
      <c r="Y89" s="760">
        <f>4000000-4000000</f>
        <v>0</v>
      </c>
      <c r="Z89" s="760"/>
      <c r="AA89" s="732"/>
      <c r="AB89" s="732"/>
      <c r="AC89" s="732"/>
      <c r="AD89" s="732"/>
      <c r="AE89" s="732"/>
      <c r="AF89" s="732"/>
      <c r="AG89" s="732"/>
      <c r="AH89" s="732"/>
      <c r="AI89" s="732"/>
      <c r="AJ89" s="732"/>
      <c r="AK89" s="732"/>
      <c r="AL89" s="732"/>
      <c r="AM89" s="732"/>
      <c r="AN89" s="732"/>
      <c r="AO89" s="732"/>
      <c r="AP89" s="732"/>
      <c r="AQ89" s="732"/>
      <c r="AR89" s="732"/>
      <c r="AS89" s="732"/>
      <c r="AT89" s="742"/>
      <c r="AU89" s="732"/>
      <c r="AV89" s="732"/>
      <c r="AW89" s="732"/>
      <c r="AX89" s="732"/>
      <c r="AY89" s="732"/>
      <c r="AZ89" s="732"/>
      <c r="BA89" s="732"/>
      <c r="BB89" s="732"/>
      <c r="BC89" s="732"/>
      <c r="BD89" s="732"/>
      <c r="BE89" s="732"/>
      <c r="BF89" s="732"/>
      <c r="BG89" s="732"/>
      <c r="BH89" s="732"/>
      <c r="BI89" s="732"/>
      <c r="BJ89" s="745">
        <f>SUM(O89:BI89)</f>
        <v>0</v>
      </c>
      <c r="BK89" s="764">
        <f>SUM(E89:BI89)</f>
        <v>0</v>
      </c>
      <c r="BL89" s="737"/>
      <c r="BP89" s="739"/>
      <c r="BQ89" s="739"/>
      <c r="BR89" s="740"/>
      <c r="BS89" s="739"/>
    </row>
    <row r="90" spans="2:71" s="767" customFormat="1" ht="41.25" customHeight="1">
      <c r="B90" s="847" t="s">
        <v>926</v>
      </c>
      <c r="C90" s="847"/>
      <c r="D90" s="847"/>
      <c r="E90" s="765">
        <f t="shared" ref="E90:K90" si="9">E89</f>
        <v>0</v>
      </c>
      <c r="F90" s="765">
        <f t="shared" si="9"/>
        <v>0</v>
      </c>
      <c r="G90" s="765">
        <f t="shared" si="9"/>
        <v>0</v>
      </c>
      <c r="H90" s="765">
        <f t="shared" si="9"/>
        <v>0</v>
      </c>
      <c r="I90" s="765">
        <f t="shared" si="9"/>
        <v>0</v>
      </c>
      <c r="J90" s="765">
        <f t="shared" si="9"/>
        <v>0</v>
      </c>
      <c r="K90" s="765">
        <f t="shared" si="9"/>
        <v>0</v>
      </c>
      <c r="L90" s="766">
        <f>L88</f>
        <v>163764800</v>
      </c>
      <c r="M90" s="765">
        <f t="shared" ref="M90:T90" si="10">M89</f>
        <v>0</v>
      </c>
      <c r="N90" s="765">
        <f t="shared" si="10"/>
        <v>0</v>
      </c>
      <c r="O90" s="765">
        <f t="shared" si="10"/>
        <v>0</v>
      </c>
      <c r="P90" s="765">
        <f t="shared" si="10"/>
        <v>0</v>
      </c>
      <c r="Q90" s="765">
        <f t="shared" si="10"/>
        <v>0</v>
      </c>
      <c r="R90" s="765">
        <f t="shared" si="10"/>
        <v>0</v>
      </c>
      <c r="S90" s="765">
        <f t="shared" si="10"/>
        <v>0</v>
      </c>
      <c r="T90" s="765">
        <f t="shared" si="10"/>
        <v>0</v>
      </c>
      <c r="U90" s="879">
        <f>U88</f>
        <v>163764800</v>
      </c>
      <c r="V90" s="880"/>
      <c r="W90" s="880"/>
      <c r="X90" s="880"/>
      <c r="Y90" s="880"/>
      <c r="Z90" s="880"/>
      <c r="AA90" s="880"/>
      <c r="AB90" s="880"/>
      <c r="AC90" s="880"/>
      <c r="AD90" s="880"/>
      <c r="AE90" s="880"/>
      <c r="AF90" s="880"/>
      <c r="AG90" s="880"/>
      <c r="AH90" s="880"/>
      <c r="AI90" s="880"/>
      <c r="AJ90" s="880"/>
      <c r="AK90" s="880"/>
      <c r="AL90" s="880"/>
      <c r="AM90" s="880"/>
      <c r="AN90" s="880"/>
      <c r="AO90" s="880"/>
      <c r="AP90" s="880"/>
      <c r="AQ90" s="880"/>
      <c r="AR90" s="880"/>
      <c r="AS90" s="880"/>
      <c r="AT90" s="880"/>
      <c r="AU90" s="880"/>
      <c r="AV90" s="880"/>
      <c r="AW90" s="880"/>
      <c r="AX90" s="880"/>
      <c r="AY90" s="880"/>
      <c r="AZ90" s="880"/>
      <c r="BA90" s="880"/>
      <c r="BB90" s="880"/>
      <c r="BC90" s="880"/>
      <c r="BD90" s="880"/>
      <c r="BE90" s="880"/>
      <c r="BF90" s="880"/>
      <c r="BG90" s="880"/>
      <c r="BH90" s="880"/>
      <c r="BI90" s="881"/>
      <c r="BJ90" s="765">
        <f>BJ88</f>
        <v>163764800</v>
      </c>
      <c r="BK90" s="736"/>
      <c r="BL90" s="737"/>
      <c r="BP90" s="739"/>
      <c r="BQ90" s="739"/>
      <c r="BS90" s="739"/>
    </row>
    <row r="91" spans="2:71" s="777" customFormat="1" ht="51" customHeight="1">
      <c r="B91" s="768"/>
      <c r="C91" s="768"/>
      <c r="D91" s="769"/>
      <c r="E91" s="769"/>
      <c r="F91" s="769"/>
      <c r="G91" s="769"/>
      <c r="H91" s="769"/>
      <c r="I91" s="769"/>
      <c r="J91" s="769"/>
      <c r="K91" s="769"/>
      <c r="L91" s="769"/>
      <c r="M91" s="770"/>
      <c r="N91" s="770"/>
      <c r="O91" s="770"/>
      <c r="P91" s="770"/>
      <c r="Q91" s="770"/>
      <c r="R91" s="770"/>
      <c r="S91" s="770"/>
      <c r="T91" s="770"/>
      <c r="U91" s="770"/>
      <c r="V91" s="770"/>
      <c r="W91" s="770"/>
      <c r="X91" s="770"/>
      <c r="Y91" s="770"/>
      <c r="Z91" s="770"/>
      <c r="AA91" s="769"/>
      <c r="AB91" s="769"/>
      <c r="AC91" s="770"/>
      <c r="AD91" s="770"/>
      <c r="AE91" s="770"/>
      <c r="AF91" s="770"/>
      <c r="AG91" s="770"/>
      <c r="AH91" s="771"/>
      <c r="AI91" s="771"/>
      <c r="AJ91" s="769" t="s">
        <v>1361</v>
      </c>
      <c r="AK91" s="771"/>
      <c r="AL91" s="771"/>
      <c r="AM91" s="771"/>
      <c r="AN91" s="771"/>
      <c r="AO91" s="771"/>
      <c r="AP91" s="771"/>
      <c r="AQ91" s="771"/>
      <c r="AR91" s="771"/>
      <c r="AS91" s="771"/>
      <c r="AT91" s="772"/>
      <c r="AU91" s="773"/>
      <c r="AV91" s="773"/>
      <c r="AW91" s="773"/>
      <c r="AX91" s="773"/>
      <c r="AY91" s="773"/>
      <c r="AZ91" s="773"/>
      <c r="BA91" s="773"/>
      <c r="BB91" s="773"/>
      <c r="BC91" s="773"/>
      <c r="BD91" s="773"/>
      <c r="BE91" s="773"/>
      <c r="BF91" s="773"/>
      <c r="BG91" s="773"/>
      <c r="BH91" s="773"/>
      <c r="BI91" s="774"/>
      <c r="BJ91" s="775"/>
      <c r="BK91" s="776"/>
      <c r="BL91" s="116"/>
    </row>
    <row r="92" spans="2:71" s="777" customFormat="1" ht="45.75" customHeight="1">
      <c r="B92" s="778"/>
      <c r="C92" s="778"/>
      <c r="D92" s="779"/>
      <c r="E92" s="779"/>
      <c r="F92" s="779"/>
      <c r="G92" s="779"/>
      <c r="H92" s="779"/>
      <c r="I92" s="779"/>
      <c r="J92" s="779"/>
      <c r="K92" s="779"/>
      <c r="L92" s="779"/>
      <c r="M92" s="780"/>
      <c r="N92" s="780"/>
      <c r="O92" s="780"/>
      <c r="P92" s="780"/>
      <c r="Q92" s="780"/>
      <c r="R92" s="780"/>
      <c r="S92" s="780"/>
      <c r="T92" s="780"/>
      <c r="U92" s="780"/>
      <c r="V92" s="780"/>
      <c r="W92" s="780"/>
      <c r="X92" s="780"/>
      <c r="Y92" s="780"/>
      <c r="Z92" s="780"/>
      <c r="AA92" s="780"/>
      <c r="AB92" s="780"/>
      <c r="AC92" s="780"/>
      <c r="AD92" s="780"/>
      <c r="AE92" s="780"/>
      <c r="AF92" s="780"/>
      <c r="AG92" s="780"/>
      <c r="AH92" s="780"/>
      <c r="AI92" s="780"/>
      <c r="AJ92" s="780"/>
      <c r="AK92" s="780"/>
      <c r="AL92" s="780"/>
      <c r="AM92" s="780"/>
      <c r="AN92" s="780"/>
      <c r="AO92" s="780"/>
      <c r="AP92" s="780"/>
      <c r="AQ92" s="780"/>
      <c r="AR92" s="780"/>
      <c r="AS92" s="780"/>
      <c r="AT92" s="781"/>
      <c r="AU92" s="780"/>
      <c r="AV92" s="780"/>
      <c r="AW92" s="780"/>
      <c r="AX92" s="780"/>
      <c r="AY92" s="780"/>
      <c r="AZ92" s="780"/>
      <c r="BA92" s="780"/>
      <c r="BB92" s="780"/>
      <c r="BC92" s="780"/>
      <c r="BD92" s="780"/>
      <c r="BE92" s="780"/>
      <c r="BF92" s="780"/>
      <c r="BG92" s="780"/>
      <c r="BH92" s="780"/>
      <c r="BI92" s="780"/>
      <c r="BJ92" s="782"/>
      <c r="BK92" s="783"/>
      <c r="BL92" s="784"/>
    </row>
    <row r="93" spans="2:71" s="791" customFormat="1" ht="20" hidden="1">
      <c r="B93" s="785"/>
      <c r="C93" s="785"/>
      <c r="D93" s="786"/>
      <c r="E93" s="786"/>
      <c r="F93" s="786"/>
      <c r="G93" s="786"/>
      <c r="H93" s="786"/>
      <c r="I93" s="786"/>
      <c r="J93" s="786"/>
      <c r="K93" s="786"/>
      <c r="L93" s="786"/>
      <c r="M93" s="787"/>
      <c r="N93" s="787">
        <f>+N92-N90</f>
        <v>0</v>
      </c>
      <c r="O93" s="787"/>
      <c r="P93" s="787"/>
      <c r="Q93" s="787"/>
      <c r="R93" s="787"/>
      <c r="S93" s="787"/>
      <c r="T93" s="787"/>
      <c r="U93" s="787"/>
      <c r="V93" s="787"/>
      <c r="W93" s="787"/>
      <c r="X93" s="787">
        <f>+X92-X90</f>
        <v>0</v>
      </c>
      <c r="Y93" s="787"/>
      <c r="Z93" s="787"/>
      <c r="AA93" s="787"/>
      <c r="AB93" s="787"/>
      <c r="AC93" s="787"/>
      <c r="AD93" s="787"/>
      <c r="AE93" s="787"/>
      <c r="AF93" s="787"/>
      <c r="AG93" s="787"/>
      <c r="AH93" s="787"/>
      <c r="AI93" s="787"/>
      <c r="AJ93" s="787"/>
      <c r="AK93" s="787"/>
      <c r="AL93" s="787"/>
      <c r="AM93" s="787"/>
      <c r="AN93" s="787"/>
      <c r="AO93" s="787"/>
      <c r="AP93" s="787"/>
      <c r="AQ93" s="787"/>
      <c r="AR93" s="787"/>
      <c r="AS93" s="787"/>
      <c r="AT93" s="788"/>
      <c r="AU93" s="787"/>
      <c r="AV93" s="787"/>
      <c r="AW93" s="787"/>
      <c r="AX93" s="787"/>
      <c r="AY93" s="787"/>
      <c r="AZ93" s="787"/>
      <c r="BA93" s="787"/>
      <c r="BB93" s="787"/>
      <c r="BC93" s="787"/>
      <c r="BD93" s="787"/>
      <c r="BE93" s="787"/>
      <c r="BF93" s="787"/>
      <c r="BG93" s="787"/>
      <c r="BH93" s="787"/>
      <c r="BI93" s="787"/>
      <c r="BJ93" s="789"/>
      <c r="BK93" s="790"/>
      <c r="BL93" s="790"/>
    </row>
    <row r="94" spans="2:71" s="791" customFormat="1" ht="22.5">
      <c r="B94" s="785"/>
      <c r="C94" s="785"/>
      <c r="D94" s="786"/>
      <c r="E94" s="786"/>
      <c r="F94" s="786"/>
      <c r="G94" s="786"/>
      <c r="H94" s="786"/>
      <c r="I94" s="786"/>
      <c r="J94" s="786"/>
      <c r="K94" s="786"/>
      <c r="L94" s="786"/>
      <c r="M94" s="786"/>
      <c r="N94" s="786"/>
      <c r="O94" s="786"/>
      <c r="P94" s="786"/>
      <c r="Q94" s="786"/>
      <c r="R94" s="786"/>
      <c r="S94" s="786"/>
      <c r="T94" s="786"/>
      <c r="U94" s="786"/>
      <c r="V94" s="786"/>
      <c r="W94" s="786"/>
      <c r="X94" s="786"/>
      <c r="Y94" s="786"/>
      <c r="Z94" s="786"/>
      <c r="AA94" s="792"/>
      <c r="AB94" s="792"/>
      <c r="AC94" s="792"/>
      <c r="AD94" s="792"/>
      <c r="AE94" s="792"/>
      <c r="AF94" s="792"/>
      <c r="AG94" s="792"/>
      <c r="AH94" s="792"/>
      <c r="AI94" s="792"/>
      <c r="AJ94" s="792"/>
      <c r="AK94" s="792"/>
      <c r="AL94" s="792"/>
      <c r="AM94" s="792"/>
      <c r="AN94" s="792"/>
      <c r="AO94" s="792"/>
      <c r="AP94" s="792"/>
      <c r="AQ94" s="792"/>
      <c r="AR94" s="792"/>
      <c r="AS94" s="792"/>
      <c r="AT94" s="793"/>
      <c r="AU94" s="792"/>
      <c r="AV94" s="792"/>
      <c r="AW94" s="792"/>
      <c r="AX94" s="792"/>
      <c r="AY94" s="792"/>
      <c r="AZ94" s="792"/>
      <c r="BA94" s="792"/>
      <c r="BB94" s="792"/>
      <c r="BC94" s="792"/>
      <c r="BD94" s="792"/>
      <c r="BE94" s="792"/>
      <c r="BF94" s="792"/>
      <c r="BG94" s="792"/>
      <c r="BH94" s="792"/>
      <c r="BI94" s="792"/>
      <c r="BJ94" s="794"/>
    </row>
    <row r="95" spans="2:71" ht="23">
      <c r="B95" s="795"/>
      <c r="C95" s="795"/>
      <c r="D95" s="796">
        <f>+D94-D90</f>
        <v>0</v>
      </c>
      <c r="E95" s="796"/>
      <c r="F95" s="796"/>
      <c r="G95" s="796"/>
      <c r="H95" s="796"/>
      <c r="I95" s="796"/>
      <c r="J95" s="796"/>
      <c r="K95" s="796"/>
      <c r="L95" s="796"/>
      <c r="M95" s="796"/>
      <c r="N95" s="796"/>
      <c r="O95" s="796"/>
      <c r="P95" s="796"/>
      <c r="Q95" s="796"/>
      <c r="R95" s="796"/>
      <c r="S95" s="796"/>
      <c r="T95" s="796"/>
      <c r="U95" s="796"/>
      <c r="V95" s="796"/>
      <c r="W95" s="796"/>
      <c r="X95" s="796"/>
      <c r="Y95" s="796"/>
      <c r="Z95" s="796"/>
      <c r="AA95" s="796"/>
      <c r="AB95" s="796"/>
      <c r="AC95" s="796"/>
      <c r="AD95" s="796"/>
      <c r="AE95" s="796"/>
      <c r="AF95" s="796"/>
      <c r="AG95" s="796"/>
      <c r="AH95" s="796"/>
      <c r="AI95" s="796"/>
      <c r="AJ95" s="796"/>
      <c r="AK95" s="796"/>
      <c r="AL95" s="796"/>
      <c r="AM95" s="796"/>
      <c r="AN95" s="796"/>
      <c r="AO95" s="796"/>
      <c r="AP95" s="796"/>
      <c r="AQ95" s="796"/>
      <c r="AR95" s="796"/>
      <c r="AS95" s="796"/>
      <c r="AT95" s="797"/>
      <c r="AU95" s="796"/>
      <c r="AV95" s="796"/>
      <c r="AW95" s="796"/>
      <c r="AX95" s="796"/>
      <c r="AY95" s="796"/>
      <c r="AZ95" s="796"/>
      <c r="BA95" s="796"/>
      <c r="BB95" s="796"/>
      <c r="BC95" s="796"/>
      <c r="BD95" s="796"/>
      <c r="BE95" s="796"/>
      <c r="BF95" s="796"/>
      <c r="BG95" s="796"/>
      <c r="BH95" s="796"/>
      <c r="BI95" s="796"/>
      <c r="BJ95" s="798"/>
      <c r="BK95" s="738"/>
      <c r="BL95" s="738"/>
    </row>
    <row r="96" spans="2:71" ht="17.5">
      <c r="B96" s="799"/>
      <c r="C96" s="799"/>
      <c r="D96" s="800"/>
      <c r="E96" s="800"/>
      <c r="F96" s="800"/>
      <c r="G96" s="800"/>
      <c r="H96" s="800"/>
      <c r="I96" s="800"/>
      <c r="J96" s="800"/>
      <c r="K96" s="800"/>
      <c r="L96" s="800"/>
      <c r="M96" s="800"/>
      <c r="N96" s="800"/>
      <c r="O96" s="800"/>
      <c r="P96" s="800"/>
      <c r="Q96" s="800"/>
      <c r="R96" s="800"/>
      <c r="S96" s="800"/>
      <c r="T96" s="800"/>
      <c r="U96" s="800"/>
      <c r="V96" s="800"/>
      <c r="W96" s="800"/>
      <c r="X96" s="800"/>
      <c r="Y96" s="800"/>
      <c r="Z96" s="800"/>
      <c r="AA96" s="800"/>
      <c r="AB96" s="800"/>
      <c r="AC96" s="800"/>
      <c r="AD96" s="800"/>
      <c r="AE96" s="800"/>
      <c r="AF96" s="800"/>
      <c r="AG96" s="800"/>
      <c r="AH96" s="800"/>
      <c r="AI96" s="800"/>
      <c r="AJ96" s="800"/>
      <c r="AK96" s="800"/>
      <c r="AL96" s="800"/>
      <c r="AM96" s="800"/>
      <c r="AN96" s="800"/>
      <c r="AO96" s="800"/>
      <c r="AP96" s="800"/>
      <c r="AQ96" s="800"/>
      <c r="AR96" s="800"/>
      <c r="AS96" s="800"/>
      <c r="AT96" s="801"/>
      <c r="AU96" s="800"/>
      <c r="AV96" s="800"/>
      <c r="AW96" s="800"/>
      <c r="AX96" s="800"/>
      <c r="AY96" s="800"/>
      <c r="AZ96" s="800"/>
      <c r="BA96" s="800"/>
      <c r="BB96" s="800"/>
      <c r="BC96" s="800"/>
      <c r="BD96" s="800"/>
      <c r="BE96" s="800"/>
      <c r="BF96" s="800"/>
      <c r="BG96" s="800"/>
      <c r="BH96" s="800"/>
      <c r="BI96" s="800"/>
      <c r="BJ96" s="764"/>
    </row>
  </sheetData>
  <autoFilter ref="BK19:BK93">
    <filterColumn colId="0">
      <customFilters and="1">
        <customFilter operator="notEqual" val=" "/>
        <customFilter operator="notEqual" val="0"/>
      </customFilters>
    </filterColumn>
  </autoFilter>
  <mergeCells count="34">
    <mergeCell ref="U88:BI88"/>
    <mergeCell ref="U90:BI90"/>
    <mergeCell ref="BI1:BJ1"/>
    <mergeCell ref="BI2:BJ2"/>
    <mergeCell ref="BI3:BJ3"/>
    <mergeCell ref="BI4:BJ4"/>
    <mergeCell ref="R2:W2"/>
    <mergeCell ref="R3:W3"/>
    <mergeCell ref="U11:BI11"/>
    <mergeCell ref="U17:BI17"/>
    <mergeCell ref="U18:BI18"/>
    <mergeCell ref="C5:BJ5"/>
    <mergeCell ref="S14:S16"/>
    <mergeCell ref="P14:P16"/>
    <mergeCell ref="L15:L16"/>
    <mergeCell ref="N15:N16"/>
    <mergeCell ref="J15:J16"/>
    <mergeCell ref="E10:L11"/>
    <mergeCell ref="BJ10:BJ16"/>
    <mergeCell ref="D6:BI6"/>
    <mergeCell ref="U10:BI10"/>
    <mergeCell ref="K15:K16"/>
    <mergeCell ref="M15:M16"/>
    <mergeCell ref="U14:BI16"/>
    <mergeCell ref="M14:N14"/>
    <mergeCell ref="E14:L14"/>
    <mergeCell ref="B90:D90"/>
    <mergeCell ref="B10:B16"/>
    <mergeCell ref="D10:D16"/>
    <mergeCell ref="R14:R16"/>
    <mergeCell ref="C10:C16"/>
    <mergeCell ref="E15:E16"/>
    <mergeCell ref="O14:O16"/>
    <mergeCell ref="Q14:Q16"/>
  </mergeCells>
  <phoneticPr fontId="0" type="noConversion"/>
  <printOptions horizontalCentered="1"/>
  <pageMargins left="0.15748031496062992" right="0" top="0.15748031496062992" bottom="0" header="0" footer="0"/>
  <pageSetup paperSize="9" scale="5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6</vt:i4>
      </vt:variant>
    </vt:vector>
  </HeadingPairs>
  <TitlesOfParts>
    <vt:vector size="9" baseType="lpstr">
      <vt:lpstr>доходи</vt:lpstr>
      <vt:lpstr>видатки по розпорядниках</vt:lpstr>
      <vt:lpstr>дод_3</vt:lpstr>
      <vt:lpstr>'видатки по розпорядниках'!Заголовки_для_друку</vt:lpstr>
      <vt:lpstr>дод_3!Заголовки_для_друку</vt:lpstr>
      <vt:lpstr>доходи!Заголовки_для_друку</vt:lpstr>
      <vt:lpstr>'видатки по розпорядниках'!Область_друку</vt:lpstr>
      <vt:lpstr>дод_3!Область_друку</vt:lpstr>
      <vt:lpstr>доходи!Область_друку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2023-12-28T13:58:38Z</cp:lastPrinted>
  <dcterms:created xsi:type="dcterms:W3CDTF">2001-11-23T10:13:52Z</dcterms:created>
  <dcterms:modified xsi:type="dcterms:W3CDTF">2024-01-17T08:52:14Z</dcterms:modified>
</cp:coreProperties>
</file>