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D:\Розпорядження\06.2024\Розпорядження Начальника військової адміністрації\"/>
    </mc:Choice>
  </mc:AlternateContent>
  <bookViews>
    <workbookView xWindow="0" yWindow="0" windowWidth="38400" windowHeight="17270" tabRatio="781"/>
  </bookViews>
  <sheets>
    <sheet name="дод 3" sheetId="7" r:id="rId1"/>
  </sheets>
  <externalReferences>
    <externalReference r:id="rId2"/>
    <externalReference r:id="rId3"/>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 3'!$A$21:$Q$839</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 3'!$12:$21</definedName>
    <definedName name="иори">#REF!</definedName>
    <definedName name="і">#REF!</definedName>
    <definedName name="область">#REF!</definedName>
    <definedName name="_xlnm.Print_Area" localSheetId="0">'дод 3'!$A$1:$P$560</definedName>
  </definedNames>
  <calcPr calcId="162913"/>
</workbook>
</file>

<file path=xl/calcChain.xml><?xml version="1.0" encoding="utf-8"?>
<calcChain xmlns="http://schemas.openxmlformats.org/spreadsheetml/2006/main">
  <c r="O557" i="7" l="1"/>
  <c r="O70" i="7"/>
  <c r="K557" i="7"/>
  <c r="J70" i="7"/>
  <c r="F557" i="7"/>
  <c r="F70" i="7" s="1"/>
  <c r="O434" i="7"/>
  <c r="K434" i="7"/>
  <c r="I434" i="7"/>
  <c r="J430" i="7"/>
  <c r="J450" i="7"/>
  <c r="J439" i="7"/>
  <c r="J437" i="7"/>
  <c r="J438" i="7"/>
  <c r="J440" i="7"/>
  <c r="J441" i="7"/>
  <c r="J432" i="7"/>
  <c r="J446" i="7"/>
  <c r="J424" i="7"/>
  <c r="J444" i="7"/>
  <c r="J425" i="7"/>
  <c r="J428" i="7"/>
  <c r="P428" i="7"/>
  <c r="Q428" i="7" s="1"/>
  <c r="J426" i="7"/>
  <c r="J427" i="7"/>
  <c r="J442" i="7"/>
  <c r="P442" i="7" s="1"/>
  <c r="Q442" i="7" s="1"/>
  <c r="J429" i="7"/>
  <c r="P429" i="7"/>
  <c r="Q429" i="7" s="1"/>
  <c r="J423" i="7"/>
  <c r="E450" i="7"/>
  <c r="E431" i="7"/>
  <c r="E439" i="7"/>
  <c r="E437" i="7"/>
  <c r="P437" i="7" s="1"/>
  <c r="Q437" i="7" s="1"/>
  <c r="E438" i="7"/>
  <c r="E440" i="7"/>
  <c r="P440" i="7" s="1"/>
  <c r="Q440" i="7" s="1"/>
  <c r="E441" i="7"/>
  <c r="E432" i="7"/>
  <c r="E446" i="7"/>
  <c r="P446" i="7"/>
  <c r="Q446" i="7"/>
  <c r="E444" i="7"/>
  <c r="P444" i="7" s="1"/>
  <c r="Q444" i="7" s="1"/>
  <c r="E426" i="7"/>
  <c r="E445" i="7"/>
  <c r="E442" i="7"/>
  <c r="E443" i="7"/>
  <c r="E423" i="7"/>
  <c r="J292" i="7"/>
  <c r="J293" i="7"/>
  <c r="J295" i="7"/>
  <c r="J296" i="7"/>
  <c r="J297" i="7"/>
  <c r="J298" i="7"/>
  <c r="P298" i="7" s="1"/>
  <c r="Q298" i="7" s="1"/>
  <c r="J300" i="7"/>
  <c r="P300" i="7" s="1"/>
  <c r="Q300" i="7" s="1"/>
  <c r="J301" i="7"/>
  <c r="J302" i="7"/>
  <c r="J303" i="7"/>
  <c r="J304" i="7"/>
  <c r="J305" i="7"/>
  <c r="P305" i="7"/>
  <c r="Q305" i="7" s="1"/>
  <c r="J306" i="7"/>
  <c r="J312" i="7"/>
  <c r="J285" i="7"/>
  <c r="J294" i="7"/>
  <c r="J299" i="7"/>
  <c r="J282" i="7"/>
  <c r="J281" i="7"/>
  <c r="J280" i="7"/>
  <c r="J308" i="7"/>
  <c r="J310" i="7"/>
  <c r="J311" i="7"/>
  <c r="J309" i="7"/>
  <c r="E292" i="7"/>
  <c r="E293" i="7"/>
  <c r="P293" i="7" s="1"/>
  <c r="E295" i="7"/>
  <c r="E296" i="7"/>
  <c r="E297" i="7"/>
  <c r="E298" i="7"/>
  <c r="E300" i="7"/>
  <c r="E301" i="7"/>
  <c r="E302" i="7"/>
  <c r="E303" i="7"/>
  <c r="E304" i="7"/>
  <c r="E305" i="7"/>
  <c r="E306" i="7"/>
  <c r="P306" i="7" s="1"/>
  <c r="Q306" i="7" s="1"/>
  <c r="E312" i="7"/>
  <c r="E285" i="7"/>
  <c r="E294" i="7"/>
  <c r="E299" i="7"/>
  <c r="E282" i="7"/>
  <c r="E281" i="7"/>
  <c r="P281" i="7" s="1"/>
  <c r="Q281" i="7" s="1"/>
  <c r="E280" i="7"/>
  <c r="E308" i="7"/>
  <c r="E310" i="7"/>
  <c r="E311" i="7"/>
  <c r="E309" i="7"/>
  <c r="J110" i="7"/>
  <c r="P110" i="7" s="1"/>
  <c r="Q110" i="7" s="1"/>
  <c r="K23" i="7"/>
  <c r="K22" i="7"/>
  <c r="K44" i="7"/>
  <c r="K40" i="7"/>
  <c r="K79" i="7"/>
  <c r="K85" i="7"/>
  <c r="K100" i="7"/>
  <c r="K115" i="7"/>
  <c r="K238" i="7"/>
  <c r="K231" i="7"/>
  <c r="K239" i="7"/>
  <c r="K313" i="7"/>
  <c r="K319" i="7"/>
  <c r="K326" i="7"/>
  <c r="K360" i="7"/>
  <c r="K344" i="7"/>
  <c r="K376" i="7"/>
  <c r="K379" i="7"/>
  <c r="K375" i="7"/>
  <c r="K399" i="7"/>
  <c r="K392" i="7"/>
  <c r="K404" i="7"/>
  <c r="K411" i="7"/>
  <c r="K417" i="7"/>
  <c r="K443" i="7"/>
  <c r="K452" i="7"/>
  <c r="K464" i="7"/>
  <c r="K472" i="7"/>
  <c r="K465" i="7"/>
  <c r="K383" i="7"/>
  <c r="J27" i="7"/>
  <c r="J25" i="7"/>
  <c r="J29" i="7"/>
  <c r="J30" i="7"/>
  <c r="J31" i="7"/>
  <c r="O33" i="7"/>
  <c r="J33" i="7" s="1"/>
  <c r="J35" i="7"/>
  <c r="J36" i="7"/>
  <c r="J38" i="7"/>
  <c r="J39" i="7"/>
  <c r="O34" i="7"/>
  <c r="J34" i="7" s="1"/>
  <c r="J28" i="7"/>
  <c r="J32" i="7"/>
  <c r="J37" i="7"/>
  <c r="J41" i="7"/>
  <c r="P41" i="7" s="1"/>
  <c r="Q41" i="7" s="1"/>
  <c r="J42" i="7"/>
  <c r="L44" i="7"/>
  <c r="L40" i="7"/>
  <c r="O44" i="7"/>
  <c r="O40" i="7"/>
  <c r="J47" i="7"/>
  <c r="J48" i="7"/>
  <c r="P48" i="7" s="1"/>
  <c r="Q48" i="7" s="1"/>
  <c r="J49" i="7"/>
  <c r="J50" i="7"/>
  <c r="J51" i="7"/>
  <c r="J52" i="7"/>
  <c r="J53" i="7"/>
  <c r="J54" i="7"/>
  <c r="J55" i="7"/>
  <c r="J57" i="7"/>
  <c r="J58" i="7"/>
  <c r="J59" i="7"/>
  <c r="J60" i="7"/>
  <c r="J71" i="7"/>
  <c r="J72" i="7"/>
  <c r="J73" i="7"/>
  <c r="L74" i="7"/>
  <c r="J74" i="7"/>
  <c r="J75" i="7"/>
  <c r="J76" i="7"/>
  <c r="J77" i="7"/>
  <c r="J78" i="7"/>
  <c r="J80" i="7"/>
  <c r="J81" i="7"/>
  <c r="J82" i="7"/>
  <c r="J83" i="7"/>
  <c r="L84" i="7"/>
  <c r="J84" i="7"/>
  <c r="L86" i="7"/>
  <c r="J86" i="7"/>
  <c r="L87" i="7"/>
  <c r="J87" i="7" s="1"/>
  <c r="P87" i="7" s="1"/>
  <c r="Q87" i="7" s="1"/>
  <c r="O85" i="7"/>
  <c r="L88" i="7"/>
  <c r="J88" i="7" s="1"/>
  <c r="J89" i="7"/>
  <c r="J90" i="7"/>
  <c r="O92" i="7"/>
  <c r="J92" i="7" s="1"/>
  <c r="J93" i="7"/>
  <c r="J94" i="7"/>
  <c r="J95" i="7"/>
  <c r="J96" i="7"/>
  <c r="P96" i="7" s="1"/>
  <c r="Q96" i="7" s="1"/>
  <c r="J97" i="7"/>
  <c r="P97" i="7" s="1"/>
  <c r="Q97" i="7" s="1"/>
  <c r="J98" i="7"/>
  <c r="J99" i="7"/>
  <c r="O100" i="7"/>
  <c r="J100" i="7"/>
  <c r="J101" i="7"/>
  <c r="P101" i="7"/>
  <c r="Q101" i="7" s="1"/>
  <c r="J102" i="7"/>
  <c r="J103" i="7"/>
  <c r="J104" i="7"/>
  <c r="J105" i="7"/>
  <c r="J106" i="7"/>
  <c r="J107" i="7"/>
  <c r="J108" i="7"/>
  <c r="J111" i="7"/>
  <c r="J112" i="7"/>
  <c r="J113" i="7"/>
  <c r="J114" i="7"/>
  <c r="P114" i="7" s="1"/>
  <c r="Q114" i="7" s="1"/>
  <c r="L115" i="7"/>
  <c r="O115" i="7"/>
  <c r="J116" i="7"/>
  <c r="J117" i="7"/>
  <c r="J118" i="7"/>
  <c r="P118" i="7" s="1"/>
  <c r="J119" i="7"/>
  <c r="J120" i="7"/>
  <c r="J121" i="7"/>
  <c r="J122" i="7"/>
  <c r="J123" i="7"/>
  <c r="J124" i="7"/>
  <c r="J125" i="7"/>
  <c r="J126" i="7"/>
  <c r="J127" i="7"/>
  <c r="J128" i="7"/>
  <c r="J129" i="7"/>
  <c r="J130" i="7"/>
  <c r="J131" i="7"/>
  <c r="P131" i="7" s="1"/>
  <c r="Q131" i="7" s="1"/>
  <c r="J132" i="7"/>
  <c r="J133" i="7"/>
  <c r="J134" i="7"/>
  <c r="J136" i="7"/>
  <c r="J138" i="7"/>
  <c r="P138" i="7" s="1"/>
  <c r="Q138" i="7" s="1"/>
  <c r="J152" i="7"/>
  <c r="J153" i="7"/>
  <c r="J154" i="7"/>
  <c r="J155" i="7"/>
  <c r="J156" i="7"/>
  <c r="J158" i="7"/>
  <c r="P158" i="7" s="1"/>
  <c r="Q158" i="7" s="1"/>
  <c r="J163" i="7"/>
  <c r="P163" i="7" s="1"/>
  <c r="Q163" i="7" s="1"/>
  <c r="J165" i="7"/>
  <c r="J166" i="7"/>
  <c r="J168" i="7"/>
  <c r="J169" i="7"/>
  <c r="J177" i="7"/>
  <c r="J183" i="7"/>
  <c r="J180" i="7"/>
  <c r="J179" i="7"/>
  <c r="J137" i="7"/>
  <c r="J185" i="7"/>
  <c r="J135" i="7"/>
  <c r="P135" i="7" s="1"/>
  <c r="Q135" i="7" s="1"/>
  <c r="J184" i="7"/>
  <c r="J192" i="7"/>
  <c r="J181" i="7"/>
  <c r="J186" i="7"/>
  <c r="J194" i="7"/>
  <c r="J195" i="7"/>
  <c r="J196" i="7"/>
  <c r="J197" i="7"/>
  <c r="J198" i="7"/>
  <c r="J199" i="7"/>
  <c r="J201" i="7"/>
  <c r="J202" i="7"/>
  <c r="J203" i="7"/>
  <c r="J204" i="7"/>
  <c r="J205" i="7"/>
  <c r="J206" i="7"/>
  <c r="J207" i="7"/>
  <c r="J208" i="7"/>
  <c r="J209" i="7"/>
  <c r="J212" i="7"/>
  <c r="J213" i="7"/>
  <c r="J214" i="7"/>
  <c r="P214" i="7" s="1"/>
  <c r="Q214" i="7" s="1"/>
  <c r="J215" i="7"/>
  <c r="J216" i="7"/>
  <c r="J218" i="7"/>
  <c r="J219" i="7"/>
  <c r="J220" i="7"/>
  <c r="J221" i="7"/>
  <c r="J222" i="7"/>
  <c r="J223" i="7"/>
  <c r="J224" i="7"/>
  <c r="J225" i="7"/>
  <c r="J226" i="7"/>
  <c r="J227" i="7"/>
  <c r="J228" i="7"/>
  <c r="J229" i="7"/>
  <c r="J230" i="7"/>
  <c r="J232" i="7"/>
  <c r="J233" i="7"/>
  <c r="O235" i="7"/>
  <c r="J235" i="7"/>
  <c r="P235" i="7" s="1"/>
  <c r="Q235" i="7" s="1"/>
  <c r="O238" i="7"/>
  <c r="J237" i="7"/>
  <c r="J234" i="7"/>
  <c r="J241" i="7"/>
  <c r="J242" i="7"/>
  <c r="P242" i="7" s="1"/>
  <c r="Q242" i="7" s="1"/>
  <c r="J245" i="7"/>
  <c r="P245" i="7" s="1"/>
  <c r="Q245" i="7" s="1"/>
  <c r="J247" i="7"/>
  <c r="J253" i="7"/>
  <c r="J255" i="7"/>
  <c r="J259" i="7"/>
  <c r="J263" i="7"/>
  <c r="P263" i="7" s="1"/>
  <c r="Q263" i="7" s="1"/>
  <c r="J264" i="7"/>
  <c r="P264" i="7" s="1"/>
  <c r="Q264" i="7" s="1"/>
  <c r="J275" i="7"/>
  <c r="J244" i="7"/>
  <c r="J243" i="7"/>
  <c r="J277" i="7"/>
  <c r="J270" i="7"/>
  <c r="P270" i="7" s="1"/>
  <c r="Q270" i="7" s="1"/>
  <c r="J272" i="7"/>
  <c r="J278" i="7"/>
  <c r="J271" i="7"/>
  <c r="J314" i="7"/>
  <c r="J315" i="7"/>
  <c r="J317" i="7"/>
  <c r="J316" i="7"/>
  <c r="P316" i="7" s="1"/>
  <c r="Q316" i="7" s="1"/>
  <c r="J318" i="7"/>
  <c r="J322" i="7"/>
  <c r="O325" i="7"/>
  <c r="J325" i="7"/>
  <c r="J320" i="7"/>
  <c r="J324" i="7"/>
  <c r="P324" i="7" s="1"/>
  <c r="Q324" i="7" s="1"/>
  <c r="J321" i="7"/>
  <c r="J323" i="7"/>
  <c r="J327" i="7"/>
  <c r="J328" i="7"/>
  <c r="J330" i="7"/>
  <c r="J331" i="7"/>
  <c r="P331" i="7" s="1"/>
  <c r="Q331" i="7" s="1"/>
  <c r="O332" i="7"/>
  <c r="J332" i="7"/>
  <c r="O333" i="7"/>
  <c r="J334" i="7"/>
  <c r="J335" i="7"/>
  <c r="J336" i="7"/>
  <c r="P336" i="7" s="1"/>
  <c r="Q336" i="7" s="1"/>
  <c r="J337" i="7"/>
  <c r="J338" i="7"/>
  <c r="J339" i="7"/>
  <c r="O342" i="7"/>
  <c r="J342" i="7"/>
  <c r="J343" i="7"/>
  <c r="P343" i="7" s="1"/>
  <c r="Q343" i="7" s="1"/>
  <c r="J340" i="7"/>
  <c r="J341" i="7"/>
  <c r="J345" i="7"/>
  <c r="J346" i="7"/>
  <c r="J347" i="7"/>
  <c r="J348" i="7"/>
  <c r="J349" i="7"/>
  <c r="J350" i="7"/>
  <c r="J351" i="7"/>
  <c r="J352" i="7"/>
  <c r="J353" i="7"/>
  <c r="J354" i="7"/>
  <c r="P354" i="7" s="1"/>
  <c r="Q354" i="7" s="1"/>
  <c r="O355" i="7"/>
  <c r="J355" i="7"/>
  <c r="J356" i="7"/>
  <c r="J358" i="7"/>
  <c r="J359" i="7"/>
  <c r="L360" i="7"/>
  <c r="J361" i="7"/>
  <c r="J362" i="7"/>
  <c r="P362" i="7" s="1"/>
  <c r="Q362" i="7" s="1"/>
  <c r="J368" i="7"/>
  <c r="P368" i="7" s="1"/>
  <c r="J378" i="7"/>
  <c r="J380" i="7"/>
  <c r="J366" i="7"/>
  <c r="J367" i="7"/>
  <c r="J365" i="7"/>
  <c r="J377" i="7"/>
  <c r="P377" i="7" s="1"/>
  <c r="Q377" i="7" s="1"/>
  <c r="J382" i="7"/>
  <c r="O376" i="7"/>
  <c r="J376" i="7" s="1"/>
  <c r="O379" i="7"/>
  <c r="J379" i="7"/>
  <c r="P379" i="7" s="1"/>
  <c r="Q379" i="7" s="1"/>
  <c r="J381" i="7"/>
  <c r="P381" i="7" s="1"/>
  <c r="O375" i="7"/>
  <c r="J375" i="7"/>
  <c r="J364" i="7"/>
  <c r="J363" i="7"/>
  <c r="J398" i="7"/>
  <c r="J395" i="7"/>
  <c r="P395" i="7" s="1"/>
  <c r="J397" i="7"/>
  <c r="J388" i="7"/>
  <c r="O392" i="7"/>
  <c r="J393" i="7"/>
  <c r="L399" i="7"/>
  <c r="O399" i="7"/>
  <c r="J391" i="7"/>
  <c r="J394" i="7"/>
  <c r="J403" i="7"/>
  <c r="J408" i="7"/>
  <c r="P408" i="7" s="1"/>
  <c r="Q408" i="7" s="1"/>
  <c r="J410" i="7"/>
  <c r="P410" i="7" s="1"/>
  <c r="Q410" i="7" s="1"/>
  <c r="J406" i="7"/>
  <c r="J407" i="7"/>
  <c r="L404" i="7"/>
  <c r="O404" i="7"/>
  <c r="O409" i="7"/>
  <c r="J409" i="7" s="1"/>
  <c r="P409" i="7" s="1"/>
  <c r="Q409" i="7" s="1"/>
  <c r="J412" i="7"/>
  <c r="J413" i="7"/>
  <c r="J414" i="7"/>
  <c r="J419" i="7"/>
  <c r="J422" i="7"/>
  <c r="J421" i="7"/>
  <c r="J420" i="7"/>
  <c r="J418" i="7"/>
  <c r="O431" i="7"/>
  <c r="J431" i="7" s="1"/>
  <c r="P431" i="7"/>
  <c r="Q431" i="7"/>
  <c r="O445" i="7"/>
  <c r="J445" i="7"/>
  <c r="O443" i="7"/>
  <c r="J443" i="7" s="1"/>
  <c r="J455" i="7"/>
  <c r="J454" i="7"/>
  <c r="J453" i="7"/>
  <c r="J457" i="7"/>
  <c r="P457" i="7" s="1"/>
  <c r="Q457" i="7" s="1"/>
  <c r="J456" i="7"/>
  <c r="J459" i="7"/>
  <c r="P459" i="7" s="1"/>
  <c r="Q459" i="7" s="1"/>
  <c r="J458" i="7"/>
  <c r="P458" i="7"/>
  <c r="Q458" i="7"/>
  <c r="L465" i="7"/>
  <c r="L460" i="7" s="1"/>
  <c r="J462" i="7"/>
  <c r="J463" i="7"/>
  <c r="O464" i="7"/>
  <c r="J464" i="7"/>
  <c r="J474" i="7"/>
  <c r="J478" i="7"/>
  <c r="J484" i="7"/>
  <c r="O483" i="7"/>
  <c r="J483" i="7"/>
  <c r="J496" i="7"/>
  <c r="P496" i="7" s="1"/>
  <c r="Q496" i="7" s="1"/>
  <c r="J498" i="7"/>
  <c r="P498" i="7" s="1"/>
  <c r="Q498" i="7" s="1"/>
  <c r="J485" i="7"/>
  <c r="J507" i="7"/>
  <c r="J504" i="7"/>
  <c r="J502" i="7"/>
  <c r="J503" i="7"/>
  <c r="P503" i="7" s="1"/>
  <c r="Q503" i="7" s="1"/>
  <c r="J505" i="7"/>
  <c r="P505" i="7" s="1"/>
  <c r="Q505" i="7" s="1"/>
  <c r="J511" i="7"/>
  <c r="J488" i="7"/>
  <c r="J494" i="7"/>
  <c r="P494" i="7" s="1"/>
  <c r="Q494" i="7"/>
  <c r="J486" i="7"/>
  <c r="O497" i="7"/>
  <c r="J497" i="7"/>
  <c r="J482" i="7"/>
  <c r="J506" i="7"/>
  <c r="J500" i="7"/>
  <c r="J495" i="7"/>
  <c r="J492" i="7"/>
  <c r="J493" i="7"/>
  <c r="J501" i="7"/>
  <c r="J499" i="7"/>
  <c r="J465" i="7"/>
  <c r="J386" i="7"/>
  <c r="J383" i="7" s="1"/>
  <c r="J384" i="7"/>
  <c r="J385" i="7"/>
  <c r="F23" i="7"/>
  <c r="I23" i="7"/>
  <c r="I22" i="7"/>
  <c r="E29" i="7"/>
  <c r="E30" i="7"/>
  <c r="E31" i="7"/>
  <c r="E33" i="7"/>
  <c r="E35" i="7"/>
  <c r="F36" i="7"/>
  <c r="E36" i="7"/>
  <c r="E38" i="7"/>
  <c r="E39" i="7"/>
  <c r="E34" i="7"/>
  <c r="E28" i="7"/>
  <c r="E32" i="7"/>
  <c r="P32" i="7" s="1"/>
  <c r="E37" i="7"/>
  <c r="P37" i="7" s="1"/>
  <c r="Q37" i="7" s="1"/>
  <c r="E41" i="7"/>
  <c r="E42" i="7"/>
  <c r="E43" i="7"/>
  <c r="P43" i="7" s="1"/>
  <c r="Q43" i="7"/>
  <c r="E44" i="7"/>
  <c r="E45" i="7"/>
  <c r="P45" i="7"/>
  <c r="Q45" i="7" s="1"/>
  <c r="E46" i="7"/>
  <c r="P46" i="7"/>
  <c r="Q46" i="7"/>
  <c r="E47" i="7"/>
  <c r="E48" i="7"/>
  <c r="E49" i="7"/>
  <c r="E50" i="7"/>
  <c r="F51" i="7"/>
  <c r="E52" i="7"/>
  <c r="P52" i="7" s="1"/>
  <c r="Q52" i="7" s="1"/>
  <c r="E53" i="7"/>
  <c r="E54" i="7"/>
  <c r="E55" i="7"/>
  <c r="E56" i="7"/>
  <c r="E57" i="7"/>
  <c r="E58" i="7"/>
  <c r="E59" i="7"/>
  <c r="E60" i="7"/>
  <c r="E71" i="7"/>
  <c r="E72" i="7"/>
  <c r="P72" i="7" s="1"/>
  <c r="P558" i="7" s="1"/>
  <c r="Q558" i="7" s="1"/>
  <c r="E73" i="7"/>
  <c r="F74" i="7"/>
  <c r="I74" i="7"/>
  <c r="E75" i="7"/>
  <c r="E76" i="7"/>
  <c r="P76" i="7" s="1"/>
  <c r="Q76" i="7" s="1"/>
  <c r="E77" i="7"/>
  <c r="P77" i="7" s="1"/>
  <c r="Q77" i="7" s="1"/>
  <c r="E78" i="7"/>
  <c r="F79" i="7"/>
  <c r="I79" i="7"/>
  <c r="E80" i="7"/>
  <c r="E81" i="7"/>
  <c r="P81" i="7" s="1"/>
  <c r="Q81" i="7" s="1"/>
  <c r="E82" i="7"/>
  <c r="E83" i="7"/>
  <c r="P83" i="7" s="1"/>
  <c r="Q83" i="7"/>
  <c r="F84" i="7"/>
  <c r="E84" i="7" s="1"/>
  <c r="P84" i="7" s="1"/>
  <c r="F86" i="7"/>
  <c r="F87" i="7"/>
  <c r="E87" i="7" s="1"/>
  <c r="I85" i="7"/>
  <c r="F88" i="7"/>
  <c r="E88" i="7" s="1"/>
  <c r="E89" i="7"/>
  <c r="P89" i="7" s="1"/>
  <c r="Q89" i="7" s="1"/>
  <c r="E90" i="7"/>
  <c r="P90" i="7" s="1"/>
  <c r="Q90" i="7" s="1"/>
  <c r="E91" i="7"/>
  <c r="P91" i="7" s="1"/>
  <c r="Q91" i="7" s="1"/>
  <c r="E92" i="7"/>
  <c r="E93" i="7"/>
  <c r="E94" i="7"/>
  <c r="P94" i="7" s="1"/>
  <c r="Q94" i="7" s="1"/>
  <c r="E95" i="7"/>
  <c r="P95" i="7" s="1"/>
  <c r="Q95" i="7" s="1"/>
  <c r="E96" i="7"/>
  <c r="E97" i="7"/>
  <c r="E98" i="7"/>
  <c r="E99" i="7"/>
  <c r="E100" i="7"/>
  <c r="E101" i="7"/>
  <c r="E102" i="7"/>
  <c r="E103" i="7"/>
  <c r="E104" i="7"/>
  <c r="P104" i="7" s="1"/>
  <c r="Q104" i="7" s="1"/>
  <c r="E105" i="7"/>
  <c r="E106" i="7"/>
  <c r="E107" i="7"/>
  <c r="P107" i="7" s="1"/>
  <c r="Q107" i="7" s="1"/>
  <c r="E108" i="7"/>
  <c r="E111" i="7"/>
  <c r="E112" i="7"/>
  <c r="E113" i="7"/>
  <c r="E114" i="7"/>
  <c r="E115" i="7"/>
  <c r="E116" i="7"/>
  <c r="P116" i="7" s="1"/>
  <c r="Q116" i="7" s="1"/>
  <c r="E117" i="7"/>
  <c r="P117" i="7" s="1"/>
  <c r="Q117" i="7" s="1"/>
  <c r="E118" i="7"/>
  <c r="E119" i="7"/>
  <c r="E120" i="7"/>
  <c r="E121" i="7"/>
  <c r="E122" i="7"/>
  <c r="E123" i="7"/>
  <c r="E124" i="7"/>
  <c r="E125" i="7"/>
  <c r="E126" i="7"/>
  <c r="E127" i="7"/>
  <c r="E128" i="7"/>
  <c r="E129" i="7"/>
  <c r="P129" i="7" s="1"/>
  <c r="E130" i="7"/>
  <c r="E131" i="7"/>
  <c r="E132" i="7"/>
  <c r="E133" i="7"/>
  <c r="E134" i="7"/>
  <c r="P134" i="7" s="1"/>
  <c r="Q134" i="7" s="1"/>
  <c r="E136" i="7"/>
  <c r="P136" i="7" s="1"/>
  <c r="Q136" i="7" s="1"/>
  <c r="E138" i="7"/>
  <c r="E152" i="7"/>
  <c r="E153" i="7"/>
  <c r="E154" i="7"/>
  <c r="E155" i="7"/>
  <c r="E156" i="7"/>
  <c r="E158" i="7"/>
  <c r="E163" i="7"/>
  <c r="E165" i="7"/>
  <c r="E166" i="7"/>
  <c r="E167" i="7"/>
  <c r="P167" i="7"/>
  <c r="Q167" i="7" s="1"/>
  <c r="E168" i="7"/>
  <c r="E169" i="7"/>
  <c r="E177" i="7"/>
  <c r="E183" i="7"/>
  <c r="E187" i="7"/>
  <c r="P187" i="7" s="1"/>
  <c r="Q187" i="7" s="1"/>
  <c r="E190" i="7"/>
  <c r="P190" i="7"/>
  <c r="Q190" i="7" s="1"/>
  <c r="F191" i="7"/>
  <c r="E191" i="7"/>
  <c r="P191" i="7"/>
  <c r="Q191" i="7" s="1"/>
  <c r="E180" i="7"/>
  <c r="E179" i="7"/>
  <c r="E137" i="7"/>
  <c r="E189" i="7"/>
  <c r="P189" i="7"/>
  <c r="Q189" i="7" s="1"/>
  <c r="E185" i="7"/>
  <c r="E135" i="7"/>
  <c r="E188" i="7"/>
  <c r="P188" i="7"/>
  <c r="Q188" i="7" s="1"/>
  <c r="E184" i="7"/>
  <c r="F192" i="7"/>
  <c r="E192" i="7" s="1"/>
  <c r="E181" i="7"/>
  <c r="E193" i="7"/>
  <c r="E186" i="7"/>
  <c r="P186" i="7" s="1"/>
  <c r="E194" i="7"/>
  <c r="E195" i="7"/>
  <c r="E196" i="7"/>
  <c r="E197" i="7"/>
  <c r="E198" i="7"/>
  <c r="P198" i="7" s="1"/>
  <c r="Q198" i="7" s="1"/>
  <c r="E199" i="7"/>
  <c r="P199" i="7" s="1"/>
  <c r="Q199" i="7" s="1"/>
  <c r="E200" i="7"/>
  <c r="P200" i="7"/>
  <c r="Q200" i="7" s="1"/>
  <c r="E201" i="7"/>
  <c r="E202" i="7"/>
  <c r="P202" i="7" s="1"/>
  <c r="Q202" i="7" s="1"/>
  <c r="E203" i="7"/>
  <c r="E204" i="7"/>
  <c r="P204" i="7"/>
  <c r="Q204" i="7" s="1"/>
  <c r="E205" i="7"/>
  <c r="E206" i="7"/>
  <c r="P206" i="7" s="1"/>
  <c r="Q206" i="7" s="1"/>
  <c r="E207" i="7"/>
  <c r="P207" i="7" s="1"/>
  <c r="Q207" i="7" s="1"/>
  <c r="E208" i="7"/>
  <c r="E209" i="7"/>
  <c r="E210" i="7"/>
  <c r="E211" i="7"/>
  <c r="P211" i="7"/>
  <c r="Q211" i="7"/>
  <c r="E212" i="7"/>
  <c r="E213" i="7"/>
  <c r="E214" i="7"/>
  <c r="E215" i="7"/>
  <c r="E216" i="7"/>
  <c r="E217" i="7"/>
  <c r="P217" i="7" s="1"/>
  <c r="Q217" i="7" s="1"/>
  <c r="E218" i="7"/>
  <c r="E219" i="7"/>
  <c r="E220" i="7"/>
  <c r="E221" i="7"/>
  <c r="E222" i="7"/>
  <c r="E223" i="7"/>
  <c r="E224" i="7"/>
  <c r="P224" i="7" s="1"/>
  <c r="Q224" i="7" s="1"/>
  <c r="E225" i="7"/>
  <c r="P225" i="7" s="1"/>
  <c r="Q225" i="7" s="1"/>
  <c r="E226" i="7"/>
  <c r="E227" i="7"/>
  <c r="E228" i="7"/>
  <c r="E229" i="7"/>
  <c r="E230" i="7"/>
  <c r="P230" i="7"/>
  <c r="Q230" i="7" s="1"/>
  <c r="E232" i="7"/>
  <c r="E233" i="7"/>
  <c r="P233" i="7" s="1"/>
  <c r="Q233" i="7" s="1"/>
  <c r="E236" i="7"/>
  <c r="P236" i="7" s="1"/>
  <c r="Q236" i="7" s="1"/>
  <c r="E235" i="7"/>
  <c r="E238" i="7"/>
  <c r="E237" i="7"/>
  <c r="F234" i="7"/>
  <c r="E241" i="7"/>
  <c r="E242" i="7"/>
  <c r="E245" i="7"/>
  <c r="E247" i="7"/>
  <c r="E253" i="7"/>
  <c r="E255" i="7"/>
  <c r="E259" i="7"/>
  <c r="E263" i="7"/>
  <c r="E264" i="7"/>
  <c r="E275" i="7"/>
  <c r="E244" i="7"/>
  <c r="E243" i="7"/>
  <c r="P243" i="7" s="1"/>
  <c r="E277" i="7"/>
  <c r="E270" i="7"/>
  <c r="E272" i="7"/>
  <c r="E278" i="7"/>
  <c r="E271" i="7"/>
  <c r="E314" i="7"/>
  <c r="P314" i="7" s="1"/>
  <c r="Q314" i="7" s="1"/>
  <c r="E315" i="7"/>
  <c r="E317" i="7"/>
  <c r="E316" i="7"/>
  <c r="E318" i="7"/>
  <c r="E322" i="7"/>
  <c r="E325" i="7"/>
  <c r="E320" i="7"/>
  <c r="E324" i="7"/>
  <c r="E321" i="7"/>
  <c r="E323" i="7"/>
  <c r="E327" i="7"/>
  <c r="E328" i="7"/>
  <c r="P328" i="7" s="1"/>
  <c r="E329" i="7"/>
  <c r="E330" i="7"/>
  <c r="E331" i="7"/>
  <c r="E332" i="7"/>
  <c r="E333" i="7"/>
  <c r="P333" i="7" s="1"/>
  <c r="E334" i="7"/>
  <c r="P334" i="7" s="1"/>
  <c r="Q334" i="7" s="1"/>
  <c r="E335" i="7"/>
  <c r="E336" i="7"/>
  <c r="E337" i="7"/>
  <c r="E338" i="7"/>
  <c r="I339" i="7"/>
  <c r="E339" i="7" s="1"/>
  <c r="P339" i="7" s="1"/>
  <c r="Q339" i="7" s="1"/>
  <c r="I342" i="7"/>
  <c r="E343" i="7"/>
  <c r="I340" i="7"/>
  <c r="E340" i="7" s="1"/>
  <c r="P340" i="7"/>
  <c r="Q340" i="7" s="1"/>
  <c r="I341" i="7"/>
  <c r="E341" i="7"/>
  <c r="E345" i="7"/>
  <c r="E346" i="7"/>
  <c r="E347" i="7"/>
  <c r="E348" i="7"/>
  <c r="E349" i="7"/>
  <c r="P349" i="7"/>
  <c r="Q349" i="7" s="1"/>
  <c r="E350" i="7"/>
  <c r="E351" i="7"/>
  <c r="P351" i="7" s="1"/>
  <c r="Q351" i="7" s="1"/>
  <c r="E352" i="7"/>
  <c r="P352" i="7" s="1"/>
  <c r="Q352" i="7" s="1"/>
  <c r="E353" i="7"/>
  <c r="E354" i="7"/>
  <c r="E355" i="7"/>
  <c r="P355" i="7" s="1"/>
  <c r="Q355" i="7"/>
  <c r="E356" i="7"/>
  <c r="E357" i="7"/>
  <c r="P357" i="7"/>
  <c r="Q357" i="7" s="1"/>
  <c r="E358" i="7"/>
  <c r="E359" i="7"/>
  <c r="E361" i="7"/>
  <c r="P361" i="7" s="1"/>
  <c r="Q361" i="7" s="1"/>
  <c r="E362" i="7"/>
  <c r="E368" i="7"/>
  <c r="E378" i="7"/>
  <c r="E380" i="7"/>
  <c r="E366" i="7"/>
  <c r="E367" i="7"/>
  <c r="E365" i="7"/>
  <c r="E377" i="7"/>
  <c r="E382" i="7"/>
  <c r="E376" i="7"/>
  <c r="E379" i="7"/>
  <c r="E381" i="7"/>
  <c r="E375" i="7"/>
  <c r="E364" i="7"/>
  <c r="E363" i="7"/>
  <c r="E398" i="7"/>
  <c r="E395" i="7"/>
  <c r="E397" i="7"/>
  <c r="E388" i="7"/>
  <c r="F392" i="7"/>
  <c r="E392" i="7"/>
  <c r="E393" i="7"/>
  <c r="P393" i="7" s="1"/>
  <c r="Q393" i="7" s="1"/>
  <c r="E399" i="7"/>
  <c r="F391" i="7"/>
  <c r="E394" i="7"/>
  <c r="P394" i="7" s="1"/>
  <c r="Q394" i="7" s="1"/>
  <c r="E403" i="7"/>
  <c r="P403" i="7" s="1"/>
  <c r="Q403" i="7" s="1"/>
  <c r="E408" i="7"/>
  <c r="E410" i="7"/>
  <c r="E406" i="7"/>
  <c r="P406" i="7" s="1"/>
  <c r="E407" i="7"/>
  <c r="P407" i="7" s="1"/>
  <c r="F404" i="7"/>
  <c r="E409" i="7"/>
  <c r="E412" i="7"/>
  <c r="I413" i="7"/>
  <c r="E413" i="7"/>
  <c r="I414" i="7"/>
  <c r="E414" i="7" s="1"/>
  <c r="P414" i="7" s="1"/>
  <c r="Q414" i="7" s="1"/>
  <c r="E419" i="7"/>
  <c r="E422" i="7"/>
  <c r="I421" i="7"/>
  <c r="E421" i="7"/>
  <c r="P421" i="7"/>
  <c r="Q421" i="7" s="1"/>
  <c r="E420" i="7"/>
  <c r="E418" i="7"/>
  <c r="F430" i="7"/>
  <c r="F425" i="7"/>
  <c r="E425" i="7" s="1"/>
  <c r="P425" i="7" s="1"/>
  <c r="Q425" i="7" s="1"/>
  <c r="E455" i="7"/>
  <c r="E454" i="7"/>
  <c r="F453" i="7"/>
  <c r="F452" i="7" s="1"/>
  <c r="I456" i="7"/>
  <c r="E460" i="7"/>
  <c r="E462" i="7"/>
  <c r="E463" i="7"/>
  <c r="E464" i="7"/>
  <c r="E474" i="7"/>
  <c r="E477" i="7"/>
  <c r="P477" i="7" s="1"/>
  <c r="Q477" i="7" s="1"/>
  <c r="E478" i="7"/>
  <c r="E484" i="7"/>
  <c r="P484" i="7" s="1"/>
  <c r="Q484" i="7"/>
  <c r="E483" i="7"/>
  <c r="E496" i="7"/>
  <c r="E498" i="7"/>
  <c r="E485" i="7"/>
  <c r="E507" i="7"/>
  <c r="E504" i="7"/>
  <c r="E502" i="7"/>
  <c r="P502" i="7" s="1"/>
  <c r="Q502" i="7" s="1"/>
  <c r="E503" i="7"/>
  <c r="E505" i="7"/>
  <c r="F511" i="7"/>
  <c r="E488" i="7"/>
  <c r="E486" i="7"/>
  <c r="E497" i="7"/>
  <c r="E482" i="7"/>
  <c r="E556" i="7"/>
  <c r="E557" i="7" s="1"/>
  <c r="E70" i="7" s="1"/>
  <c r="E506" i="7"/>
  <c r="E500" i="7"/>
  <c r="E495" i="7"/>
  <c r="E492" i="7"/>
  <c r="P492" i="7" s="1"/>
  <c r="Q492" i="7" s="1"/>
  <c r="E493" i="7"/>
  <c r="E501" i="7"/>
  <c r="E499" i="7"/>
  <c r="P499" i="7" s="1"/>
  <c r="Q499" i="7" s="1"/>
  <c r="E466" i="7"/>
  <c r="P466" i="7" s="1"/>
  <c r="Q466" i="7" s="1"/>
  <c r="E467" i="7"/>
  <c r="P467" i="7"/>
  <c r="Q467" i="7" s="1"/>
  <c r="E468" i="7"/>
  <c r="P468" i="7"/>
  <c r="Q468" i="7" s="1"/>
  <c r="I469" i="7"/>
  <c r="E470" i="7"/>
  <c r="P470" i="7" s="1"/>
  <c r="Q470" i="7" s="1"/>
  <c r="E471" i="7"/>
  <c r="P471" i="7"/>
  <c r="Q471" i="7" s="1"/>
  <c r="F386" i="7"/>
  <c r="E384" i="7"/>
  <c r="E385" i="7"/>
  <c r="P385" i="7" s="1"/>
  <c r="Q385" i="7"/>
  <c r="H74" i="7"/>
  <c r="H70" i="7" s="1"/>
  <c r="G74" i="7"/>
  <c r="O239" i="7"/>
  <c r="N239" i="7"/>
  <c r="M239" i="7"/>
  <c r="L239" i="7"/>
  <c r="I239" i="7"/>
  <c r="H239" i="7"/>
  <c r="G239" i="7"/>
  <c r="F239" i="7"/>
  <c r="E276" i="7"/>
  <c r="J276" i="7"/>
  <c r="P276" i="7" s="1"/>
  <c r="Q276" i="7" s="1"/>
  <c r="N319" i="7"/>
  <c r="M319" i="7"/>
  <c r="L319" i="7"/>
  <c r="I319" i="7"/>
  <c r="H319" i="7"/>
  <c r="G319" i="7"/>
  <c r="F319" i="7"/>
  <c r="N326" i="7"/>
  <c r="M326" i="7"/>
  <c r="L326" i="7"/>
  <c r="H326" i="7"/>
  <c r="G326" i="7"/>
  <c r="F326" i="7"/>
  <c r="O79" i="7"/>
  <c r="N79" i="7"/>
  <c r="M79" i="7"/>
  <c r="L79" i="7"/>
  <c r="H79" i="7"/>
  <c r="G79" i="7"/>
  <c r="G70" i="7" s="1"/>
  <c r="N74" i="7"/>
  <c r="M74" i="7"/>
  <c r="O452" i="7"/>
  <c r="N452" i="7"/>
  <c r="M452" i="7"/>
  <c r="L452" i="7"/>
  <c r="H452" i="7"/>
  <c r="G452" i="7"/>
  <c r="N472" i="7"/>
  <c r="M472" i="7"/>
  <c r="L472" i="7"/>
  <c r="I472" i="7"/>
  <c r="H472" i="7"/>
  <c r="G472" i="7"/>
  <c r="N86" i="7"/>
  <c r="N87" i="7"/>
  <c r="N88" i="7"/>
  <c r="N100" i="7"/>
  <c r="M85" i="7"/>
  <c r="M100" i="7"/>
  <c r="H86" i="7"/>
  <c r="H87" i="7"/>
  <c r="H84" i="7"/>
  <c r="H88" i="7"/>
  <c r="H100" i="7"/>
  <c r="H111" i="7"/>
  <c r="G86" i="7"/>
  <c r="G85" i="7" s="1"/>
  <c r="G87" i="7"/>
  <c r="G84" i="7"/>
  <c r="G88" i="7"/>
  <c r="G100" i="7"/>
  <c r="G111" i="7"/>
  <c r="O417" i="7"/>
  <c r="N417" i="7"/>
  <c r="M417" i="7"/>
  <c r="L417" i="7"/>
  <c r="H417" i="7"/>
  <c r="G417" i="7"/>
  <c r="F417" i="7"/>
  <c r="O383" i="7"/>
  <c r="N383" i="7"/>
  <c r="M383" i="7"/>
  <c r="L383" i="7"/>
  <c r="I383" i="7"/>
  <c r="H383" i="7"/>
  <c r="G383" i="7"/>
  <c r="O23" i="7"/>
  <c r="O313" i="7"/>
  <c r="O344" i="7"/>
  <c r="O411" i="7"/>
  <c r="O465" i="7"/>
  <c r="N23" i="7"/>
  <c r="N22" i="7"/>
  <c r="N40" i="7"/>
  <c r="N231" i="7"/>
  <c r="N313" i="7"/>
  <c r="N344" i="7"/>
  <c r="N399" i="7"/>
  <c r="N387" i="7"/>
  <c r="N404" i="7"/>
  <c r="N411" i="7"/>
  <c r="N465" i="7"/>
  <c r="M23" i="7"/>
  <c r="M22" i="7" s="1"/>
  <c r="M40" i="7"/>
  <c r="M231" i="7"/>
  <c r="M313" i="7"/>
  <c r="M344" i="7"/>
  <c r="M399" i="7"/>
  <c r="M387" i="7" s="1"/>
  <c r="M404" i="7"/>
  <c r="M411" i="7"/>
  <c r="M465" i="7"/>
  <c r="L23" i="7"/>
  <c r="L22" i="7"/>
  <c r="L231" i="7"/>
  <c r="L313" i="7"/>
  <c r="L411" i="7"/>
  <c r="I40" i="7"/>
  <c r="I231" i="7"/>
  <c r="I313" i="7"/>
  <c r="I344" i="7"/>
  <c r="I387" i="7"/>
  <c r="H23" i="7"/>
  <c r="H22" i="7" s="1"/>
  <c r="H41" i="7"/>
  <c r="H42" i="7"/>
  <c r="H40" i="7" s="1"/>
  <c r="H43" i="7"/>
  <c r="H231" i="7"/>
  <c r="H313" i="7"/>
  <c r="H344" i="7"/>
  <c r="H387" i="7"/>
  <c r="H404" i="7"/>
  <c r="H411" i="7"/>
  <c r="H465" i="7"/>
  <c r="G23" i="7"/>
  <c r="G22" i="7" s="1"/>
  <c r="G41" i="7"/>
  <c r="G42" i="7"/>
  <c r="G43" i="7"/>
  <c r="G231" i="7"/>
  <c r="G313" i="7"/>
  <c r="G344" i="7"/>
  <c r="G387" i="7"/>
  <c r="G404" i="7"/>
  <c r="G411" i="7"/>
  <c r="G465" i="7"/>
  <c r="F344" i="7"/>
  <c r="F411" i="7"/>
  <c r="F465" i="7"/>
  <c r="F313" i="7"/>
  <c r="Q381" i="7"/>
  <c r="P280" i="7"/>
  <c r="Q280" i="7" s="1"/>
  <c r="E27" i="7"/>
  <c r="E491" i="7"/>
  <c r="J491" i="7"/>
  <c r="E490" i="7"/>
  <c r="J490" i="7"/>
  <c r="E489" i="7"/>
  <c r="J489" i="7"/>
  <c r="J487" i="7"/>
  <c r="P487" i="7" s="1"/>
  <c r="Q487" i="7" s="1"/>
  <c r="E481" i="7"/>
  <c r="P481" i="7" s="1"/>
  <c r="Q481" i="7" s="1"/>
  <c r="E480" i="7"/>
  <c r="J480" i="7"/>
  <c r="E479" i="7"/>
  <c r="J479" i="7"/>
  <c r="E476" i="7"/>
  <c r="J476" i="7"/>
  <c r="E475" i="7"/>
  <c r="J475" i="7"/>
  <c r="E473" i="7"/>
  <c r="P473" i="7"/>
  <c r="Q473" i="7" s="1"/>
  <c r="E461" i="7"/>
  <c r="P461" i="7"/>
  <c r="Q461" i="7"/>
  <c r="E451" i="7"/>
  <c r="O451" i="7"/>
  <c r="J451" i="7" s="1"/>
  <c r="E449" i="7"/>
  <c r="J449" i="7"/>
  <c r="E448" i="7"/>
  <c r="J448" i="7"/>
  <c r="Q447" i="7"/>
  <c r="E436" i="7"/>
  <c r="J436" i="7"/>
  <c r="E435" i="7"/>
  <c r="J435" i="7"/>
  <c r="E433" i="7"/>
  <c r="P433" i="7" s="1"/>
  <c r="Q433" i="7"/>
  <c r="P427" i="7"/>
  <c r="Q427" i="7" s="1"/>
  <c r="P424" i="7"/>
  <c r="Q424" i="7" s="1"/>
  <c r="E25" i="7"/>
  <c r="E24" i="7"/>
  <c r="P24" i="7"/>
  <c r="E373" i="7"/>
  <c r="J373" i="7"/>
  <c r="Q372" i="7"/>
  <c r="E371" i="7"/>
  <c r="J371" i="7"/>
  <c r="E370" i="7"/>
  <c r="J370" i="7"/>
  <c r="E369" i="7"/>
  <c r="J369" i="7"/>
  <c r="Q329" i="7"/>
  <c r="P312" i="7"/>
  <c r="Q312" i="7"/>
  <c r="E307" i="7"/>
  <c r="P307" i="7" s="1"/>
  <c r="Q307" i="7" s="1"/>
  <c r="O307" i="7"/>
  <c r="J307" i="7" s="1"/>
  <c r="P301" i="7"/>
  <c r="Q301" i="7" s="1"/>
  <c r="Q293" i="7"/>
  <c r="E291" i="7"/>
  <c r="P291" i="7" s="1"/>
  <c r="Q291" i="7" s="1"/>
  <c r="E290" i="7"/>
  <c r="P290" i="7" s="1"/>
  <c r="Q290" i="7" s="1"/>
  <c r="E289" i="7"/>
  <c r="P289" i="7" s="1"/>
  <c r="Q289" i="7" s="1"/>
  <c r="E288" i="7"/>
  <c r="P288" i="7" s="1"/>
  <c r="Q288" i="7"/>
  <c r="E287" i="7"/>
  <c r="P287" i="7" s="1"/>
  <c r="Q287" i="7" s="1"/>
  <c r="J287" i="7"/>
  <c r="E286" i="7"/>
  <c r="J286" i="7"/>
  <c r="P285" i="7"/>
  <c r="Q285" i="7"/>
  <c r="E284" i="7"/>
  <c r="P284" i="7" s="1"/>
  <c r="J284" i="7"/>
  <c r="E283" i="7"/>
  <c r="J283" i="7"/>
  <c r="J279" i="7"/>
  <c r="P279" i="7"/>
  <c r="Q279" i="7"/>
  <c r="E274" i="7"/>
  <c r="J274" i="7"/>
  <c r="E273" i="7"/>
  <c r="J273" i="7"/>
  <c r="E269" i="7"/>
  <c r="J269" i="7"/>
  <c r="P269" i="7" s="1"/>
  <c r="E268" i="7"/>
  <c r="J268" i="7"/>
  <c r="E267" i="7"/>
  <c r="J267" i="7"/>
  <c r="E266" i="7"/>
  <c r="J266" i="7"/>
  <c r="E265" i="7"/>
  <c r="J265" i="7"/>
  <c r="E262" i="7"/>
  <c r="J262" i="7"/>
  <c r="E261" i="7"/>
  <c r="L261" i="7"/>
  <c r="J261" i="7" s="1"/>
  <c r="E260" i="7"/>
  <c r="J260" i="7"/>
  <c r="E258" i="7"/>
  <c r="P258" i="7"/>
  <c r="Q258" i="7"/>
  <c r="E257" i="7"/>
  <c r="J257" i="7"/>
  <c r="E256" i="7"/>
  <c r="J256" i="7"/>
  <c r="E254" i="7"/>
  <c r="J254" i="7"/>
  <c r="E252" i="7"/>
  <c r="P252" i="7"/>
  <c r="Q252" i="7" s="1"/>
  <c r="E251" i="7"/>
  <c r="J251" i="7"/>
  <c r="E250" i="7"/>
  <c r="J250" i="7"/>
  <c r="E249" i="7"/>
  <c r="P249" i="7" s="1"/>
  <c r="Q249" i="7" s="1"/>
  <c r="E248" i="7"/>
  <c r="P248" i="7" s="1"/>
  <c r="Q248" i="7" s="1"/>
  <c r="E246" i="7"/>
  <c r="P246" i="7" s="1"/>
  <c r="Q246" i="7" s="1"/>
  <c r="E240" i="7"/>
  <c r="J240" i="7"/>
  <c r="P219" i="7"/>
  <c r="Q219" i="7" s="1"/>
  <c r="P215" i="7"/>
  <c r="Q215" i="7" s="1"/>
  <c r="P210" i="7"/>
  <c r="Q210" i="7"/>
  <c r="P201" i="7"/>
  <c r="Q201" i="7" s="1"/>
  <c r="P193" i="7"/>
  <c r="Q193" i="7" s="1"/>
  <c r="E182" i="7"/>
  <c r="J182" i="7"/>
  <c r="P179" i="7"/>
  <c r="Q179" i="7"/>
  <c r="E178" i="7"/>
  <c r="O178" i="7"/>
  <c r="J178" i="7" s="1"/>
  <c r="P178" i="7" s="1"/>
  <c r="Q178" i="7" s="1"/>
  <c r="E176" i="7"/>
  <c r="P176" i="7"/>
  <c r="Q176" i="7"/>
  <c r="E175" i="7"/>
  <c r="P175" i="7"/>
  <c r="Q175" i="7" s="1"/>
  <c r="E174" i="7"/>
  <c r="P174" i="7"/>
  <c r="Q174" i="7" s="1"/>
  <c r="Q173" i="7"/>
  <c r="E172" i="7"/>
  <c r="J172" i="7"/>
  <c r="E171" i="7"/>
  <c r="J171" i="7"/>
  <c r="E170" i="7"/>
  <c r="J170" i="7"/>
  <c r="E164" i="7"/>
  <c r="J164" i="7"/>
  <c r="E162" i="7"/>
  <c r="J162" i="7"/>
  <c r="P162" i="7" s="1"/>
  <c r="Q162" i="7" s="1"/>
  <c r="E161" i="7"/>
  <c r="J161" i="7"/>
  <c r="E160" i="7"/>
  <c r="J160" i="7"/>
  <c r="E159" i="7"/>
  <c r="J159" i="7"/>
  <c r="E157" i="7"/>
  <c r="J157" i="7"/>
  <c r="E151" i="7"/>
  <c r="J151" i="7"/>
  <c r="E150" i="7"/>
  <c r="J150" i="7"/>
  <c r="E149" i="7"/>
  <c r="J149" i="7"/>
  <c r="E148" i="7"/>
  <c r="J148" i="7"/>
  <c r="E147" i="7"/>
  <c r="J147" i="7"/>
  <c r="E146" i="7"/>
  <c r="P146" i="7" s="1"/>
  <c r="Q146" i="7" s="1"/>
  <c r="J146" i="7"/>
  <c r="E145" i="7"/>
  <c r="J145" i="7"/>
  <c r="Q144" i="7"/>
  <c r="E143" i="7"/>
  <c r="P143" i="7" s="1"/>
  <c r="Q143" i="7" s="1"/>
  <c r="E142" i="7"/>
  <c r="P142" i="7" s="1"/>
  <c r="Q142" i="7" s="1"/>
  <c r="E141" i="7"/>
  <c r="P141" i="7"/>
  <c r="Q141" i="7" s="1"/>
  <c r="E140" i="7"/>
  <c r="P140" i="7" s="1"/>
  <c r="Q140" i="7" s="1"/>
  <c r="E139" i="7"/>
  <c r="P139" i="7" s="1"/>
  <c r="Q139" i="7" s="1"/>
  <c r="P126" i="7"/>
  <c r="Q126" i="7" s="1"/>
  <c r="P120" i="7"/>
  <c r="Q120" i="7"/>
  <c r="P106" i="7"/>
  <c r="Q106" i="7" s="1"/>
  <c r="T492" i="7"/>
  <c r="T237" i="7"/>
  <c r="P38" i="7"/>
  <c r="Q38" i="7" s="1"/>
  <c r="K558" i="7"/>
  <c r="K514" i="7"/>
  <c r="K261" i="7"/>
  <c r="E26" i="7"/>
  <c r="J26" i="7"/>
  <c r="E144" i="7"/>
  <c r="E173" i="7"/>
  <c r="J558" i="7"/>
  <c r="H261" i="7"/>
  <c r="G261" i="7"/>
  <c r="E447" i="7"/>
  <c r="E402" i="7"/>
  <c r="J402" i="7"/>
  <c r="E401" i="7"/>
  <c r="P401" i="7"/>
  <c r="Q401" i="7"/>
  <c r="E400" i="7"/>
  <c r="J400" i="7"/>
  <c r="E396" i="7"/>
  <c r="P396" i="7" s="1"/>
  <c r="Q396" i="7" s="1"/>
  <c r="E390" i="7"/>
  <c r="P390" i="7" s="1"/>
  <c r="Q390" i="7" s="1"/>
  <c r="P389" i="7"/>
  <c r="Q389" i="7" s="1"/>
  <c r="J555" i="7"/>
  <c r="J557" i="7" s="1"/>
  <c r="P555" i="7"/>
  <c r="E554" i="7"/>
  <c r="J554" i="7"/>
  <c r="E553" i="7"/>
  <c r="J553" i="7"/>
  <c r="E552" i="7"/>
  <c r="P552" i="7"/>
  <c r="Q552" i="7"/>
  <c r="J552" i="7"/>
  <c r="E551" i="7"/>
  <c r="P551" i="7" s="1"/>
  <c r="Q551" i="7" s="1"/>
  <c r="E550" i="7"/>
  <c r="J550" i="7"/>
  <c r="E549" i="7"/>
  <c r="J549" i="7"/>
  <c r="E548" i="7"/>
  <c r="J548" i="7"/>
  <c r="E547" i="7"/>
  <c r="P547" i="7" s="1"/>
  <c r="Q547" i="7" s="1"/>
  <c r="E546" i="7"/>
  <c r="J546" i="7"/>
  <c r="E545" i="7"/>
  <c r="J545" i="7"/>
  <c r="P545" i="7" s="1"/>
  <c r="Q545" i="7" s="1"/>
  <c r="E544" i="7"/>
  <c r="J544" i="7"/>
  <c r="E543" i="7"/>
  <c r="J543" i="7"/>
  <c r="E542" i="7"/>
  <c r="J542" i="7"/>
  <c r="P542" i="7" s="1"/>
  <c r="Q542" i="7" s="1"/>
  <c r="E541" i="7"/>
  <c r="J541" i="7"/>
  <c r="E540" i="7"/>
  <c r="J540" i="7"/>
  <c r="E539" i="7"/>
  <c r="J539" i="7"/>
  <c r="P539" i="7" s="1"/>
  <c r="Q539" i="7" s="1"/>
  <c r="E538" i="7"/>
  <c r="J538" i="7"/>
  <c r="E537" i="7"/>
  <c r="J537" i="7"/>
  <c r="E536" i="7"/>
  <c r="J536" i="7"/>
  <c r="P536" i="7" s="1"/>
  <c r="Q536" i="7" s="1"/>
  <c r="E535" i="7"/>
  <c r="J535" i="7"/>
  <c r="E534" i="7"/>
  <c r="J534" i="7"/>
  <c r="E533" i="7"/>
  <c r="J533" i="7"/>
  <c r="P533" i="7" s="1"/>
  <c r="Q533" i="7" s="1"/>
  <c r="E532" i="7"/>
  <c r="J532" i="7"/>
  <c r="E531" i="7"/>
  <c r="J531" i="7"/>
  <c r="E530" i="7"/>
  <c r="J530" i="7"/>
  <c r="P530" i="7" s="1"/>
  <c r="Q530" i="7" s="1"/>
  <c r="E529" i="7"/>
  <c r="J529" i="7"/>
  <c r="E528" i="7"/>
  <c r="J528" i="7"/>
  <c r="E527" i="7"/>
  <c r="J527" i="7"/>
  <c r="P527" i="7" s="1"/>
  <c r="Q527" i="7" s="1"/>
  <c r="E526" i="7"/>
  <c r="J526" i="7"/>
  <c r="E525" i="7"/>
  <c r="J525" i="7"/>
  <c r="E524" i="7"/>
  <c r="J524" i="7"/>
  <c r="P524" i="7" s="1"/>
  <c r="Q524" i="7" s="1"/>
  <c r="E523" i="7"/>
  <c r="J523" i="7"/>
  <c r="E522" i="7"/>
  <c r="J522" i="7"/>
  <c r="E521" i="7"/>
  <c r="J521" i="7"/>
  <c r="P521" i="7" s="1"/>
  <c r="Q521" i="7" s="1"/>
  <c r="E520" i="7"/>
  <c r="J520" i="7"/>
  <c r="E519" i="7"/>
  <c r="J519" i="7"/>
  <c r="E518" i="7"/>
  <c r="J518" i="7"/>
  <c r="E517" i="7"/>
  <c r="J517" i="7"/>
  <c r="E516" i="7"/>
  <c r="J516" i="7"/>
  <c r="E515" i="7"/>
  <c r="J515" i="7"/>
  <c r="P515" i="7" s="1"/>
  <c r="Q515" i="7" s="1"/>
  <c r="E514" i="7"/>
  <c r="L514" i="7"/>
  <c r="J514" i="7"/>
  <c r="E513" i="7"/>
  <c r="O513" i="7"/>
  <c r="J513" i="7"/>
  <c r="P513" i="7" s="1"/>
  <c r="Q513" i="7" s="1"/>
  <c r="E512" i="7"/>
  <c r="P512" i="7" s="1"/>
  <c r="Q512" i="7" s="1"/>
  <c r="J512" i="7"/>
  <c r="E510" i="7"/>
  <c r="J510" i="7"/>
  <c r="E509" i="7"/>
  <c r="J509" i="7"/>
  <c r="P509" i="7" s="1"/>
  <c r="Q509" i="7" s="1"/>
  <c r="E508" i="7"/>
  <c r="P508" i="7" s="1"/>
  <c r="Q508" i="7" s="1"/>
  <c r="J508" i="7"/>
  <c r="E374" i="7"/>
  <c r="J374" i="7"/>
  <c r="Q407" i="7"/>
  <c r="E405" i="7"/>
  <c r="P405" i="7" s="1"/>
  <c r="Q405" i="7" s="1"/>
  <c r="J405" i="7"/>
  <c r="E416" i="7"/>
  <c r="J416" i="7"/>
  <c r="E415" i="7"/>
  <c r="P415" i="7"/>
  <c r="Q415" i="7"/>
  <c r="E69" i="7"/>
  <c r="P69" i="7"/>
  <c r="Q69" i="7" s="1"/>
  <c r="E68" i="7"/>
  <c r="P68" i="7"/>
  <c r="Q68" i="7"/>
  <c r="E67" i="7"/>
  <c r="P67" i="7"/>
  <c r="Q67" i="7" s="1"/>
  <c r="E66" i="7"/>
  <c r="P66" i="7"/>
  <c r="Q66" i="7"/>
  <c r="E65" i="7"/>
  <c r="P65" i="7"/>
  <c r="Q65" i="7" s="1"/>
  <c r="E64" i="7"/>
  <c r="P64" i="7"/>
  <c r="Q64" i="7" s="1"/>
  <c r="E63" i="7"/>
  <c r="P63" i="7"/>
  <c r="Q63" i="7" s="1"/>
  <c r="E62" i="7"/>
  <c r="P62" i="7"/>
  <c r="Q62" i="7" s="1"/>
  <c r="Q61" i="7"/>
  <c r="Q56" i="7"/>
  <c r="E61" i="7"/>
  <c r="E372" i="7"/>
  <c r="O558" i="7"/>
  <c r="N558" i="7"/>
  <c r="M558" i="7"/>
  <c r="L558" i="7"/>
  <c r="H558" i="7"/>
  <c r="G558"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839" i="7"/>
  <c r="Q838" i="7"/>
  <c r="Q837" i="7"/>
  <c r="Q836"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P490" i="7"/>
  <c r="Q490" i="7" s="1"/>
  <c r="P194" i="7"/>
  <c r="Q194" i="7" s="1"/>
  <c r="P49" i="7"/>
  <c r="Q49" i="7"/>
  <c r="P278" i="7"/>
  <c r="Q278" i="7" s="1"/>
  <c r="P247" i="7"/>
  <c r="Q247" i="7"/>
  <c r="P169" i="7"/>
  <c r="Q169" i="7" s="1"/>
  <c r="P124" i="7"/>
  <c r="Q124" i="7" s="1"/>
  <c r="P112" i="7"/>
  <c r="Q112" i="7"/>
  <c r="P92" i="7"/>
  <c r="Q92" i="7" s="1"/>
  <c r="P380" i="7"/>
  <c r="Q380" i="7" s="1"/>
  <c r="P346" i="7"/>
  <c r="Q346" i="7" s="1"/>
  <c r="P177" i="7"/>
  <c r="Q177" i="7"/>
  <c r="P93" i="7"/>
  <c r="Q93" i="7"/>
  <c r="P479" i="7"/>
  <c r="Q479" i="7" s="1"/>
  <c r="P489" i="7"/>
  <c r="Q489" i="7"/>
  <c r="P422" i="7"/>
  <c r="Q422" i="7" s="1"/>
  <c r="P432" i="7"/>
  <c r="Q432" i="7" s="1"/>
  <c r="P450" i="7"/>
  <c r="Q450" i="7"/>
  <c r="P441" i="7"/>
  <c r="Q441" i="7" s="1"/>
  <c r="P374" i="7"/>
  <c r="Q374" i="7" s="1"/>
  <c r="P364" i="7"/>
  <c r="Q364" i="7" s="1"/>
  <c r="P337" i="7"/>
  <c r="Q337" i="7" s="1"/>
  <c r="P321" i="7"/>
  <c r="Q321" i="7"/>
  <c r="O326" i="7"/>
  <c r="P171" i="7"/>
  <c r="Q171" i="7"/>
  <c r="P384" i="7"/>
  <c r="Q384" i="7"/>
  <c r="P137" i="7"/>
  <c r="Q137" i="7"/>
  <c r="P127" i="7"/>
  <c r="Q127" i="7" s="1"/>
  <c r="P121" i="7"/>
  <c r="Q121" i="7" s="1"/>
  <c r="O319" i="7"/>
  <c r="Q328" i="7"/>
  <c r="P325" i="7"/>
  <c r="Q325" i="7" s="1"/>
  <c r="Q243" i="7"/>
  <c r="P255" i="7"/>
  <c r="Q255" i="7" s="1"/>
  <c r="P241" i="7"/>
  <c r="Q241" i="7" s="1"/>
  <c r="P439" i="7"/>
  <c r="Q439" i="7"/>
  <c r="P71" i="7"/>
  <c r="Q71" i="7" s="1"/>
  <c r="Q186" i="7"/>
  <c r="P54" i="7"/>
  <c r="Q54" i="7" s="1"/>
  <c r="P172" i="7"/>
  <c r="Q172" i="7"/>
  <c r="P212" i="7"/>
  <c r="Q212" i="7"/>
  <c r="I70" i="7"/>
  <c r="P488" i="7"/>
  <c r="Q488" i="7"/>
  <c r="P507" i="7"/>
  <c r="Q507" i="7"/>
  <c r="P528" i="7"/>
  <c r="Q528" i="7"/>
  <c r="P534" i="7"/>
  <c r="Q534" i="7" s="1"/>
  <c r="P108" i="7"/>
  <c r="Q108" i="7"/>
  <c r="P102" i="7"/>
  <c r="Q102" i="7"/>
  <c r="J404" i="7"/>
  <c r="Q395" i="7"/>
  <c r="P367" i="7"/>
  <c r="Q367" i="7" s="1"/>
  <c r="P226" i="7"/>
  <c r="Q226" i="7"/>
  <c r="P220" i="7"/>
  <c r="Q220" i="7" s="1"/>
  <c r="P166" i="7"/>
  <c r="Q166" i="7" s="1"/>
  <c r="P154" i="7"/>
  <c r="Q154" i="7"/>
  <c r="P133" i="7"/>
  <c r="Q133" i="7" s="1"/>
  <c r="J333" i="7"/>
  <c r="Q333" i="7"/>
  <c r="P195" i="7"/>
  <c r="Q195" i="7" s="1"/>
  <c r="P57" i="7"/>
  <c r="Q57" i="7"/>
  <c r="P332" i="7"/>
  <c r="Q332" i="7" s="1"/>
  <c r="P265" i="7"/>
  <c r="Q265" i="7" s="1"/>
  <c r="P493" i="7"/>
  <c r="Q493" i="7"/>
  <c r="E453" i="7"/>
  <c r="P453" i="7"/>
  <c r="Q453" i="7" s="1"/>
  <c r="Q406" i="7"/>
  <c r="P232" i="7"/>
  <c r="Q232" i="7" s="1"/>
  <c r="P33" i="7"/>
  <c r="Q33" i="7" s="1"/>
  <c r="Q368" i="7"/>
  <c r="P531" i="7"/>
  <c r="Q531" i="7"/>
  <c r="H85" i="7"/>
  <c r="P184" i="7"/>
  <c r="Q184" i="7" s="1"/>
  <c r="P152" i="7"/>
  <c r="Q152" i="7" s="1"/>
  <c r="P100" i="7"/>
  <c r="Q100" i="7"/>
  <c r="P58" i="7"/>
  <c r="Q58" i="7" s="1"/>
  <c r="P223" i="7"/>
  <c r="Q223" i="7" s="1"/>
  <c r="P130" i="7"/>
  <c r="Q130" i="7" s="1"/>
  <c r="Q118" i="7"/>
  <c r="P80" i="7"/>
  <c r="Q80" i="7" s="1"/>
  <c r="P42" i="7"/>
  <c r="Q42" i="7" s="1"/>
  <c r="P39" i="7"/>
  <c r="Q39" i="7" s="1"/>
  <c r="P30" i="7"/>
  <c r="Q30" i="7"/>
  <c r="P338" i="7"/>
  <c r="Q338" i="7" s="1"/>
  <c r="P318" i="7"/>
  <c r="Q318" i="7" s="1"/>
  <c r="P275" i="7"/>
  <c r="Q275" i="7"/>
  <c r="P550" i="7"/>
  <c r="Q550" i="7" s="1"/>
  <c r="P520" i="7"/>
  <c r="Q520" i="7" s="1"/>
  <c r="P554" i="7"/>
  <c r="Q554" i="7"/>
  <c r="P286" i="7"/>
  <c r="Q286" i="7" s="1"/>
  <c r="P491" i="7"/>
  <c r="Q491" i="7" s="1"/>
  <c r="P228" i="7"/>
  <c r="Q228" i="7"/>
  <c r="P222" i="7"/>
  <c r="Q222" i="7" s="1"/>
  <c r="P216" i="7"/>
  <c r="Q216" i="7" s="1"/>
  <c r="P185" i="7"/>
  <c r="Q185" i="7"/>
  <c r="P156" i="7"/>
  <c r="Q156" i="7" s="1"/>
  <c r="Q129" i="7"/>
  <c r="P123" i="7"/>
  <c r="Q123" i="7" s="1"/>
  <c r="P501" i="7"/>
  <c r="Q501" i="7" s="1"/>
  <c r="Q556" i="7"/>
  <c r="P109" i="7"/>
  <c r="Q109" i="7" s="1"/>
  <c r="P454" i="7"/>
  <c r="Q454" i="7" s="1"/>
  <c r="P370" i="7"/>
  <c r="Q370" i="7"/>
  <c r="I417" i="7"/>
  <c r="M70" i="7"/>
  <c r="M557" i="7" s="1"/>
  <c r="P523" i="7"/>
  <c r="Q523" i="7"/>
  <c r="P526" i="7"/>
  <c r="Q526" i="7" s="1"/>
  <c r="P549" i="7"/>
  <c r="Q549" i="7" s="1"/>
  <c r="P476" i="7"/>
  <c r="Q476" i="7"/>
  <c r="P506" i="7"/>
  <c r="Q506" i="7" s="1"/>
  <c r="P485" i="7"/>
  <c r="Q485" i="7" s="1"/>
  <c r="P125" i="7"/>
  <c r="Q125" i="7"/>
  <c r="P119" i="7"/>
  <c r="Q119" i="7" s="1"/>
  <c r="P113" i="7"/>
  <c r="Q113" i="7" s="1"/>
  <c r="P105" i="7"/>
  <c r="Q105" i="7"/>
  <c r="P99" i="7"/>
  <c r="Q99" i="7" s="1"/>
  <c r="P50" i="7"/>
  <c r="Q50" i="7" s="1"/>
  <c r="P500" i="7"/>
  <c r="Q500" i="7"/>
  <c r="P504" i="7"/>
  <c r="Q504" i="7" s="1"/>
  <c r="P402" i="7"/>
  <c r="Q402" i="7" s="1"/>
  <c r="E434" i="7"/>
  <c r="P434" i="7" s="1"/>
  <c r="P518" i="7"/>
  <c r="Q518" i="7" s="1"/>
  <c r="P541" i="7"/>
  <c r="Q541" i="7" s="1"/>
  <c r="P475" i="7"/>
  <c r="Q475" i="7" s="1"/>
  <c r="I411" i="7"/>
  <c r="P420" i="7"/>
  <c r="Q420" i="7" s="1"/>
  <c r="E79" i="7"/>
  <c r="P79" i="7"/>
  <c r="E74" i="7"/>
  <c r="P74" i="7" s="1"/>
  <c r="P78" i="7"/>
  <c r="Q78" i="7" s="1"/>
  <c r="K387" i="7"/>
  <c r="P311" i="7"/>
  <c r="Q311" i="7" s="1"/>
  <c r="P451" i="7"/>
  <c r="Q451" i="7"/>
  <c r="P208" i="7"/>
  <c r="Q208" i="7"/>
  <c r="P168" i="7"/>
  <c r="Q168" i="7"/>
  <c r="P111" i="7"/>
  <c r="Q111" i="7" s="1"/>
  <c r="P34" i="7"/>
  <c r="Q34" i="7"/>
  <c r="P400" i="7"/>
  <c r="Q400" i="7"/>
  <c r="P26" i="7"/>
  <c r="Q26" i="7" s="1"/>
  <c r="P267" i="7"/>
  <c r="Q267" i="7" s="1"/>
  <c r="P330" i="7"/>
  <c r="Q330" i="7"/>
  <c r="P213" i="7"/>
  <c r="Q213" i="7"/>
  <c r="P205" i="7"/>
  <c r="Q205" i="7" s="1"/>
  <c r="P122" i="7"/>
  <c r="Q122" i="7"/>
  <c r="P423" i="7"/>
  <c r="Q423" i="7" s="1"/>
  <c r="P147" i="7"/>
  <c r="Q147" i="7" s="1"/>
  <c r="P160" i="7"/>
  <c r="Q160" i="7"/>
  <c r="P170" i="7"/>
  <c r="Q170" i="7" s="1"/>
  <c r="P182" i="7"/>
  <c r="Q182" i="7" s="1"/>
  <c r="P256" i="7"/>
  <c r="Q256" i="7"/>
  <c r="P371" i="7"/>
  <c r="Q371" i="7"/>
  <c r="P448" i="7"/>
  <c r="Q448" i="7" s="1"/>
  <c r="N85" i="7"/>
  <c r="N70" i="7"/>
  <c r="O472" i="7"/>
  <c r="P455" i="7"/>
  <c r="Q455" i="7" s="1"/>
  <c r="P366" i="7"/>
  <c r="Q366" i="7"/>
  <c r="P359" i="7"/>
  <c r="Q359" i="7" s="1"/>
  <c r="P353" i="7"/>
  <c r="Q353" i="7" s="1"/>
  <c r="P335" i="7"/>
  <c r="Q335" i="7" s="1"/>
  <c r="P315" i="7"/>
  <c r="Q315" i="7" s="1"/>
  <c r="P277" i="7"/>
  <c r="Q277" i="7"/>
  <c r="P259" i="7"/>
  <c r="Q259" i="7" s="1"/>
  <c r="P181" i="7"/>
  <c r="Q181" i="7" s="1"/>
  <c r="P155" i="7"/>
  <c r="Q155" i="7"/>
  <c r="P73" i="7"/>
  <c r="Q73" i="7" s="1"/>
  <c r="F22" i="7"/>
  <c r="P495" i="7"/>
  <c r="Q495" i="7"/>
  <c r="P486" i="7"/>
  <c r="Q486" i="7" s="1"/>
  <c r="P463" i="7"/>
  <c r="Q463" i="7"/>
  <c r="P445" i="7"/>
  <c r="Q445" i="7" s="1"/>
  <c r="P299" i="7"/>
  <c r="Q299" i="7" s="1"/>
  <c r="P304" i="7"/>
  <c r="Q304" i="7"/>
  <c r="P297" i="7"/>
  <c r="Q297" i="7" s="1"/>
  <c r="P416" i="7"/>
  <c r="Q416" i="7" s="1"/>
  <c r="P516" i="7"/>
  <c r="Q516" i="7"/>
  <c r="P535" i="7"/>
  <c r="Q535" i="7"/>
  <c r="P538" i="7"/>
  <c r="Q538" i="7" s="1"/>
  <c r="P540" i="7"/>
  <c r="Q540" i="7" s="1"/>
  <c r="P543" i="7"/>
  <c r="Q543" i="7"/>
  <c r="P553" i="7"/>
  <c r="Q553" i="7" s="1"/>
  <c r="P151" i="7"/>
  <c r="Q151" i="7" s="1"/>
  <c r="P240" i="7"/>
  <c r="Q240" i="7"/>
  <c r="P250" i="7"/>
  <c r="Q250" i="7" s="1"/>
  <c r="P369" i="7"/>
  <c r="Q369" i="7" s="1"/>
  <c r="P449" i="7"/>
  <c r="Q449" i="7"/>
  <c r="O22" i="7"/>
  <c r="P31" i="7"/>
  <c r="Q31" i="7" s="1"/>
  <c r="J411" i="7"/>
  <c r="P310" i="7"/>
  <c r="Q310" i="7"/>
  <c r="P294" i="7"/>
  <c r="Q294" i="7" s="1"/>
  <c r="P303" i="7"/>
  <c r="Q303" i="7" s="1"/>
  <c r="P296" i="7"/>
  <c r="Q296" i="7"/>
  <c r="P308" i="7"/>
  <c r="Q308" i="7" s="1"/>
  <c r="P302" i="7"/>
  <c r="Q302" i="7" s="1"/>
  <c r="P419" i="7"/>
  <c r="P417" i="7" s="1"/>
  <c r="Q417" i="7" s="1"/>
  <c r="Q419" i="7"/>
  <c r="P525" i="7"/>
  <c r="Q525" i="7" s="1"/>
  <c r="P382" i="7"/>
  <c r="Q382" i="7"/>
  <c r="P358" i="7"/>
  <c r="Q358" i="7" s="1"/>
  <c r="P327" i="7"/>
  <c r="Q327" i="7"/>
  <c r="P244" i="7"/>
  <c r="Q244" i="7" s="1"/>
  <c r="P237" i="7"/>
  <c r="Q237" i="7"/>
  <c r="P229" i="7"/>
  <c r="Q229" i="7"/>
  <c r="P218" i="7"/>
  <c r="Q218" i="7" s="1"/>
  <c r="P192" i="7"/>
  <c r="Q192" i="7"/>
  <c r="P180" i="7"/>
  <c r="Q180" i="7"/>
  <c r="P165" i="7"/>
  <c r="Q165" i="7" s="1"/>
  <c r="P153" i="7"/>
  <c r="Q153" i="7"/>
  <c r="P132" i="7"/>
  <c r="Q132" i="7"/>
  <c r="P128" i="7"/>
  <c r="Q128" i="7" s="1"/>
  <c r="E558" i="7"/>
  <c r="P262" i="7"/>
  <c r="Q262" i="7" s="1"/>
  <c r="P274" i="7"/>
  <c r="Q274" i="7" s="1"/>
  <c r="Q284" i="7"/>
  <c r="P373" i="7"/>
  <c r="Q373" i="7" s="1"/>
  <c r="P435" i="7"/>
  <c r="Q435" i="7" s="1"/>
  <c r="P356" i="7"/>
  <c r="Q356" i="7" s="1"/>
  <c r="P350" i="7"/>
  <c r="Q350" i="7" s="1"/>
  <c r="P412" i="7"/>
  <c r="L85" i="7"/>
  <c r="L70" i="7" s="1"/>
  <c r="P75" i="7"/>
  <c r="Q75" i="7"/>
  <c r="P60" i="7"/>
  <c r="Q60" i="7" s="1"/>
  <c r="P47" i="7"/>
  <c r="Q47" i="7"/>
  <c r="J23" i="7"/>
  <c r="P23" i="7" s="1"/>
  <c r="Q23" i="7" s="1"/>
  <c r="P145" i="7"/>
  <c r="Q145" i="7" s="1"/>
  <c r="E411" i="7"/>
  <c r="P413" i="7"/>
  <c r="Q413" i="7"/>
  <c r="I326" i="7"/>
  <c r="E342" i="7"/>
  <c r="P342" i="7" s="1"/>
  <c r="P209" i="7"/>
  <c r="Q209" i="7"/>
  <c r="P203" i="7"/>
  <c r="Q203" i="7"/>
  <c r="P197" i="7"/>
  <c r="Q197" i="7" s="1"/>
  <c r="P295" i="7"/>
  <c r="Q295" i="7"/>
  <c r="P196" i="7"/>
  <c r="Q196" i="7"/>
  <c r="E404" i="7"/>
  <c r="F383" i="7"/>
  <c r="E386" i="7"/>
  <c r="P386" i="7"/>
  <c r="P322" i="7"/>
  <c r="Q322" i="7" s="1"/>
  <c r="J319" i="7"/>
  <c r="P148" i="7"/>
  <c r="Q148" i="7"/>
  <c r="I465" i="7"/>
  <c r="E469" i="7"/>
  <c r="P469" i="7" s="1"/>
  <c r="Q469" i="7" s="1"/>
  <c r="E456" i="7"/>
  <c r="I452" i="7"/>
  <c r="E51" i="7"/>
  <c r="P51" i="7" s="1"/>
  <c r="Q51" i="7" s="1"/>
  <c r="F40" i="7"/>
  <c r="P483" i="7"/>
  <c r="Q483" i="7"/>
  <c r="F85" i="7"/>
  <c r="E86" i="7"/>
  <c r="P86" i="7"/>
  <c r="Q86" i="7"/>
  <c r="P35" i="7"/>
  <c r="Q35" i="7" s="1"/>
  <c r="P514" i="7"/>
  <c r="Q514" i="7" s="1"/>
  <c r="P149" i="7"/>
  <c r="Q149" i="7" s="1"/>
  <c r="P251" i="7"/>
  <c r="Q251" i="7" s="1"/>
  <c r="P268" i="7"/>
  <c r="Q268" i="7"/>
  <c r="P283" i="7"/>
  <c r="Q283" i="7" s="1"/>
  <c r="E23" i="7"/>
  <c r="E22" i="7" s="1"/>
  <c r="P497" i="7"/>
  <c r="Q497" i="7"/>
  <c r="P464" i="7"/>
  <c r="Q464" i="7" s="1"/>
  <c r="P443" i="7"/>
  <c r="Q443" i="7" s="1"/>
  <c r="P529" i="7"/>
  <c r="Q529" i="7" s="1"/>
  <c r="P546" i="7"/>
  <c r="Q546" i="7" s="1"/>
  <c r="P150" i="7"/>
  <c r="Q150" i="7"/>
  <c r="P157" i="7"/>
  <c r="Q157" i="7" s="1"/>
  <c r="P260" i="7"/>
  <c r="Q260" i="7" s="1"/>
  <c r="Q269" i="7"/>
  <c r="P480" i="7"/>
  <c r="Q480" i="7" s="1"/>
  <c r="P28" i="7"/>
  <c r="Q28" i="7"/>
  <c r="J326" i="7"/>
  <c r="P510" i="7"/>
  <c r="Q510" i="7"/>
  <c r="P517" i="7"/>
  <c r="Q517" i="7"/>
  <c r="P519" i="7"/>
  <c r="Q519" i="7" s="1"/>
  <c r="P522" i="7"/>
  <c r="Q522" i="7"/>
  <c r="P537" i="7"/>
  <c r="Q537" i="7"/>
  <c r="P544" i="7"/>
  <c r="Q544" i="7" s="1"/>
  <c r="P164" i="7"/>
  <c r="Q164" i="7"/>
  <c r="P254" i="7"/>
  <c r="Q254" i="7" s="1"/>
  <c r="P257" i="7"/>
  <c r="Q257" i="7" s="1"/>
  <c r="P436" i="7"/>
  <c r="Q436" i="7"/>
  <c r="P388" i="7"/>
  <c r="Q388" i="7"/>
  <c r="P375" i="7"/>
  <c r="Q375" i="7" s="1"/>
  <c r="P345" i="7"/>
  <c r="Q345" i="7"/>
  <c r="P271" i="7"/>
  <c r="Q271" i="7" s="1"/>
  <c r="P253" i="7"/>
  <c r="Q253" i="7"/>
  <c r="P462" i="7"/>
  <c r="Q462" i="7"/>
  <c r="J452" i="7"/>
  <c r="P365" i="7"/>
  <c r="Q365" i="7" s="1"/>
  <c r="P272" i="7"/>
  <c r="Q272" i="7"/>
  <c r="P532" i="7"/>
  <c r="Q532" i="7" s="1"/>
  <c r="P161" i="7"/>
  <c r="Q161" i="7" s="1"/>
  <c r="P397" i="7"/>
  <c r="Q397" i="7"/>
  <c r="P341" i="7"/>
  <c r="Q341" i="7" s="1"/>
  <c r="P323" i="7"/>
  <c r="Q323" i="7" s="1"/>
  <c r="P478" i="7"/>
  <c r="Q478" i="7"/>
  <c r="J417" i="7"/>
  <c r="P317" i="7"/>
  <c r="Q317" i="7" s="1"/>
  <c r="P548" i="7"/>
  <c r="Q548" i="7"/>
  <c r="P159" i="7"/>
  <c r="Q159" i="7"/>
  <c r="P27" i="7"/>
  <c r="Q27" i="7" s="1"/>
  <c r="P82" i="7"/>
  <c r="Q82" i="7"/>
  <c r="P59" i="7"/>
  <c r="Q59" i="7" s="1"/>
  <c r="P53" i="7"/>
  <c r="Q53" i="7" s="1"/>
  <c r="P482" i="7"/>
  <c r="Q482" i="7"/>
  <c r="P363" i="7"/>
  <c r="Q363" i="7"/>
  <c r="P320" i="7"/>
  <c r="Q320" i="7" s="1"/>
  <c r="P309" i="7"/>
  <c r="Q309" i="7"/>
  <c r="P282" i="7"/>
  <c r="Q282" i="7" s="1"/>
  <c r="P273" i="7"/>
  <c r="Q273" i="7"/>
  <c r="P418" i="7"/>
  <c r="Q418" i="7" s="1"/>
  <c r="E319" i="7"/>
  <c r="P319" i="7" s="1"/>
  <c r="E234" i="7"/>
  <c r="F231" i="7"/>
  <c r="F387" i="7"/>
  <c r="E391" i="7"/>
  <c r="P391" i="7" s="1"/>
  <c r="Q391" i="7" s="1"/>
  <c r="E239" i="7"/>
  <c r="E417" i="7"/>
  <c r="P378" i="7"/>
  <c r="Q378" i="7"/>
  <c r="J460" i="7"/>
  <c r="J115" i="7"/>
  <c r="P115" i="7" s="1"/>
  <c r="Q115" i="7" s="1"/>
  <c r="J44" i="7"/>
  <c r="P44" i="7" s="1"/>
  <c r="Q44" i="7" s="1"/>
  <c r="O231" i="7"/>
  <c r="J238" i="7"/>
  <c r="P238" i="7" s="1"/>
  <c r="Q238" i="7" s="1"/>
  <c r="J434" i="7"/>
  <c r="F472" i="7"/>
  <c r="E511" i="7"/>
  <c r="P511" i="7"/>
  <c r="Q511" i="7"/>
  <c r="E313" i="7"/>
  <c r="O387" i="7"/>
  <c r="J392" i="7"/>
  <c r="J313" i="7"/>
  <c r="P438" i="7"/>
  <c r="Q438" i="7"/>
  <c r="P103" i="7"/>
  <c r="Q103" i="7" s="1"/>
  <c r="P98" i="7"/>
  <c r="Q98" i="7"/>
  <c r="P36" i="7"/>
  <c r="Q36" i="7"/>
  <c r="E430" i="7"/>
  <c r="P430" i="7" s="1"/>
  <c r="Q430" i="7" s="1"/>
  <c r="P25" i="7"/>
  <c r="Q25" i="7" s="1"/>
  <c r="P29" i="7"/>
  <c r="Q29" i="7"/>
  <c r="P404" i="7"/>
  <c r="Q404" i="7" s="1"/>
  <c r="Q72" i="7"/>
  <c r="Q319" i="7"/>
  <c r="J40" i="7"/>
  <c r="P313" i="7"/>
  <c r="Q313" i="7"/>
  <c r="E383" i="7"/>
  <c r="E387" i="7"/>
  <c r="P234" i="7"/>
  <c r="Q234" i="7"/>
  <c r="E231" i="7"/>
  <c r="P460" i="7"/>
  <c r="Q460" i="7" s="1"/>
  <c r="Q434" i="7"/>
  <c r="E472" i="7"/>
  <c r="S193" i="7"/>
  <c r="E85" i="7"/>
  <c r="P411" i="7"/>
  <c r="Q411" i="7"/>
  <c r="Q412" i="7"/>
  <c r="E326" i="7"/>
  <c r="P326" i="7" s="1"/>
  <c r="Q342" i="7"/>
  <c r="P392" i="7"/>
  <c r="Q392" i="7" s="1"/>
  <c r="Q84" i="7"/>
  <c r="P426" i="7"/>
  <c r="Q426" i="7" s="1"/>
  <c r="K70" i="7"/>
  <c r="P557" i="7"/>
  <c r="Q557" i="7" s="1"/>
  <c r="Q555" i="7"/>
  <c r="P383" i="7" l="1"/>
  <c r="Q383" i="7" s="1"/>
  <c r="Q386" i="7"/>
  <c r="I557" i="7"/>
  <c r="J22" i="7"/>
  <c r="P22" i="7" s="1"/>
  <c r="Q22" i="7" s="1"/>
  <c r="E344" i="7"/>
  <c r="P347" i="7"/>
  <c r="Q347" i="7" s="1"/>
  <c r="L387" i="7"/>
  <c r="J399" i="7"/>
  <c r="P399" i="7" s="1"/>
  <c r="Q399" i="7" s="1"/>
  <c r="J231" i="7"/>
  <c r="P231" i="7" s="1"/>
  <c r="Q231" i="7" s="1"/>
  <c r="P70" i="7"/>
  <c r="Q70" i="7" s="1"/>
  <c r="P261" i="7"/>
  <c r="Q261" i="7" s="1"/>
  <c r="P55" i="7"/>
  <c r="Q55" i="7" s="1"/>
  <c r="E40" i="7"/>
  <c r="P40" i="7" s="1"/>
  <c r="P474" i="7"/>
  <c r="Q474" i="7" s="1"/>
  <c r="J472" i="7"/>
  <c r="P472" i="7" s="1"/>
  <c r="Q472" i="7" s="1"/>
  <c r="Q559" i="7"/>
  <c r="S326" i="7"/>
  <c r="Q326" i="7"/>
  <c r="E452" i="7"/>
  <c r="P452" i="7" s="1"/>
  <c r="Q452" i="7" s="1"/>
  <c r="P456" i="7"/>
  <c r="Q456" i="7" s="1"/>
  <c r="L557" i="7"/>
  <c r="J85" i="7"/>
  <c r="P85" i="7" s="1"/>
  <c r="Q85" i="7" s="1"/>
  <c r="J239" i="7"/>
  <c r="P239" i="7" s="1"/>
  <c r="Q239" i="7" s="1"/>
  <c r="P398" i="7"/>
  <c r="P376" i="7"/>
  <c r="Q376" i="7" s="1"/>
  <c r="P348" i="7"/>
  <c r="Q348" i="7" s="1"/>
  <c r="P292" i="7"/>
  <c r="Q292" i="7" s="1"/>
  <c r="J360" i="7"/>
  <c r="L344" i="7"/>
  <c r="P266" i="7"/>
  <c r="Q266" i="7" s="1"/>
  <c r="N557" i="7"/>
  <c r="P183" i="7"/>
  <c r="Q183" i="7" s="1"/>
  <c r="E465" i="7"/>
  <c r="P465" i="7" s="1"/>
  <c r="G40" i="7"/>
  <c r="G557" i="7" s="1"/>
  <c r="H557" i="7"/>
  <c r="P227" i="7"/>
  <c r="Q227" i="7" s="1"/>
  <c r="P221" i="7"/>
  <c r="Q221" i="7" s="1"/>
  <c r="P88" i="7"/>
  <c r="Q88" i="7" s="1"/>
  <c r="P360" i="7" l="1"/>
  <c r="Q360" i="7" s="1"/>
  <c r="J344" i="7"/>
  <c r="Q398" i="7"/>
  <c r="P387" i="7"/>
  <c r="Q387" i="7" s="1"/>
  <c r="J387" i="7"/>
  <c r="S465" i="7"/>
  <c r="Q465" i="7"/>
  <c r="S40" i="7"/>
  <c r="Q40" i="7"/>
  <c r="P344" i="7"/>
  <c r="Q344" i="7" s="1"/>
</calcChain>
</file>

<file path=xl/sharedStrings.xml><?xml version="1.0" encoding="utf-8"?>
<sst xmlns="http://schemas.openxmlformats.org/spreadsheetml/2006/main" count="1525" uniqueCount="1022">
  <si>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</si>
  <si>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</si>
  <si>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</si>
  <si>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</si>
  <si>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</si>
  <si>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</si>
  <si>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</si>
  <si>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</si>
  <si>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</si>
  <si>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</si>
  <si>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</si>
  <si>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</si>
  <si>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</si>
  <si>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</si>
  <si>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</si>
  <si>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</si>
  <si>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</si>
  <si>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</si>
  <si>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</si>
  <si>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</si>
  <si>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</si>
  <si>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</si>
  <si>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</si>
  <si>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</si>
  <si>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</si>
  <si>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</si>
  <si>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</si>
  <si>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</si>
  <si>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Централізовані заходи з лікування хворих на цукровий та нецукровий діабет</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</si>
  <si>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</si>
  <si>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</si>
  <si>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</si>
  <si>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</si>
  <si>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</si>
  <si>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</si>
  <si>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</si>
  <si>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</si>
  <si>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</si>
  <si>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</si>
  <si>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</si>
  <si>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</si>
  <si>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</si>
  <si>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</si>
  <si>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</si>
  <si>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</si>
  <si>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</si>
  <si>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0734 (080204, 080205)</t>
  </si>
  <si>
    <t>2040</t>
  </si>
  <si>
    <t>0619310</t>
  </si>
  <si>
    <t>9310</t>
  </si>
  <si>
    <t>1113133</t>
  </si>
  <si>
    <t>1113241</t>
  </si>
  <si>
    <t>Департамент комунікацій та внутрішньої політики</t>
  </si>
  <si>
    <t>Встановлення телефонів особам з інвалідністю І і ІІ груп</t>
  </si>
  <si>
    <t>з них на придбання автобуса для театру ім. Ю. Дрогобича</t>
  </si>
  <si>
    <t>0210180</t>
  </si>
  <si>
    <t>виплату  компенсації реабілітованим</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</si>
  <si>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</si>
  <si>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</si>
  <si>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</si>
  <si>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</si>
  <si>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</si>
  <si>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</si>
  <si>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</si>
  <si>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</si>
  <si>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</si>
  <si>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</si>
  <si>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функціональної класифікації видатків та кредитування  бюджету </t>
  </si>
  <si>
    <t>0810 (130204)</t>
  </si>
  <si>
    <t>0810 (130205)</t>
  </si>
  <si>
    <t>0733 (080203)</t>
  </si>
  <si>
    <t>1617693</t>
  </si>
  <si>
    <t>пільгове медичне обслуговування громадян, які постраждали внаслідок Чорнобильської катастрофи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</si>
  <si>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</si>
  <si>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</si>
  <si>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</si>
  <si>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</si>
  <si>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</si>
  <si>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</si>
  <si>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</si>
  <si>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</si>
  <si>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</si>
  <si>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</si>
  <si>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</si>
  <si>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</si>
  <si>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</si>
  <si>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</si>
  <si>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</si>
  <si>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</si>
  <si>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</si>
  <si>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</si>
  <si>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</si>
  <si>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</si>
  <si>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</si>
  <si>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</si>
  <si>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</si>
  <si>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</si>
  <si>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</si>
  <si>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</si>
  <si>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</si>
  <si>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</si>
  <si>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</si>
  <si>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</si>
  <si>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</si>
  <si>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</si>
  <si>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Здійснення заходів та реалізація проектів на виконання Державної цільової соціальної програми «Молодь України»</t>
  </si>
  <si>
    <t>обласної військової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</si>
  <si>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</si>
  <si>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</si>
  <si>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</si>
  <si>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</si>
  <si>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</si>
  <si>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</si>
  <si>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</si>
  <si>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</si>
  <si>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</si>
  <si>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</si>
  <si>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</si>
  <si>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</si>
  <si>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</si>
  <si>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</si>
  <si>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</si>
  <si>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</si>
  <si>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</si>
  <si>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</si>
  <si>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</si>
  <si>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розвитку,за рахунок освітньої субвенції</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</si>
  <si>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</si>
  <si>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</si>
  <si>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</si>
  <si>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</si>
  <si>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</si>
  <si>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</si>
  <si>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</si>
  <si>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</si>
  <si>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</si>
  <si>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</si>
  <si>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</si>
  <si>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</si>
  <si>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</si>
  <si>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</si>
  <si>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</si>
  <si>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Фінансова підтримка засобів масової інформації</t>
  </si>
  <si>
    <t>01</t>
  </si>
  <si>
    <t>3718600</t>
  </si>
  <si>
    <t>8600</t>
  </si>
  <si>
    <t>заходи щодо реалізації у 2008 році Загальнодержавної програми протидії захворюванню на туберкульоз</t>
  </si>
  <si>
    <t>7461</t>
  </si>
  <si>
    <t>Виконання інвестиційних проектів в рамках здійснення заходів щодо соціально-економічного розвитку окремих територій</t>
  </si>
  <si>
    <t>1517325</t>
  </si>
  <si>
    <t>0443 (150101)</t>
  </si>
  <si>
    <t>1216014</t>
  </si>
  <si>
    <t>6014</t>
  </si>
  <si>
    <t>0620 (100301)</t>
  </si>
  <si>
    <t>Забезпечення збору та вивезення сміття і відходів</t>
  </si>
  <si>
    <t>1219770</t>
  </si>
  <si>
    <t>0180</t>
  </si>
  <si>
    <t>1917461</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</si>
  <si>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</si>
  <si>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</si>
  <si>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</si>
  <si>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</si>
  <si>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</si>
  <si>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</si>
  <si>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</si>
  <si>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</si>
  <si>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</si>
  <si>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</si>
  <si>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</si>
  <si>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</si>
  <si>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</si>
  <si>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</si>
  <si>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</si>
  <si>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</si>
  <si>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</si>
  <si>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</si>
  <si>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</si>
  <si>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</si>
  <si>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</si>
  <si>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</si>
  <si>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</si>
  <si>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</si>
  <si>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</si>
  <si>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</si>
  <si>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</si>
  <si>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</si>
  <si>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</si>
  <si>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</si>
  <si>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</si>
  <si>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</si>
  <si>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</si>
  <si>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</si>
  <si>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</si>
  <si>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</si>
  <si>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</si>
  <si>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</si>
  <si>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</si>
  <si>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</si>
  <si>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в тому числі : часткова компенсація сільськогосподарським товаровиробникам вартості придбання дизельного пального</t>
  </si>
  <si>
    <t>0611050</t>
  </si>
  <si>
    <t>1014081</t>
  </si>
  <si>
    <t>4081</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</si>
  <si>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</si>
  <si>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</si>
  <si>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</si>
  <si>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</si>
  <si>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</si>
  <si>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Заходи із запобігання та ліквідації надзвичайних ситуацій та наслідків стихійного лиха</t>
  </si>
  <si>
    <t>Проведення навчально-тренувальних зборів і змагань з олімпійських видів спорту</t>
  </si>
  <si>
    <t>3719130</t>
  </si>
  <si>
    <t>9130</t>
  </si>
  <si>
    <t xml:space="preserve">0180 </t>
  </si>
  <si>
    <t>0620 (100302)</t>
  </si>
  <si>
    <t xml:space="preserve">у тому числі : </t>
  </si>
  <si>
    <t>1517323</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</si>
  <si>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</si>
  <si>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</si>
  <si>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</si>
  <si>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</si>
  <si>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</si>
  <si>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</si>
  <si>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з них на поховання учасників національно-визвольних змагань</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</si>
  <si>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</si>
  <si>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</si>
  <si>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</si>
  <si>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</si>
  <si>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</si>
  <si>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</si>
  <si>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</si>
  <si>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</si>
  <si>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</si>
  <si>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</si>
  <si>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</si>
  <si>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</si>
  <si>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8230</t>
  </si>
  <si>
    <t xml:space="preserve">0320 </t>
  </si>
  <si>
    <t>0813111</t>
  </si>
  <si>
    <t>7322</t>
  </si>
  <si>
    <t>Будівництво медичних установ та закладів</t>
  </si>
  <si>
    <t>9710</t>
  </si>
  <si>
    <t>9410</t>
  </si>
  <si>
    <t>3700000</t>
  </si>
  <si>
    <t>37</t>
  </si>
  <si>
    <t>2300000</t>
  </si>
  <si>
    <t>23</t>
  </si>
  <si>
    <t>7700</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</si>
  <si>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</si>
  <si>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</si>
  <si>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</si>
  <si>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</si>
  <si>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</si>
  <si>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</si>
  <si>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</si>
  <si>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</si>
  <si>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</si>
  <si>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</si>
  <si>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</si>
  <si>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</si>
  <si>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</si>
  <si>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</si>
  <si>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</si>
  <si>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</si>
  <si>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</si>
  <si>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1911251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</si>
  <si>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</si>
  <si>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</si>
  <si>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</si>
  <si>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</si>
  <si>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</si>
  <si>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</si>
  <si>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</si>
  <si>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</si>
  <si>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</si>
  <si>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</si>
  <si>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</si>
  <si>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</si>
  <si>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</si>
  <si>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0617330</t>
  </si>
  <si>
    <t>1911142</t>
  </si>
  <si>
    <t>1019800</t>
  </si>
  <si>
    <t>2717321</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</si>
  <si>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</si>
  <si>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</si>
  <si>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</si>
  <si>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</si>
  <si>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</si>
  <si>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</si>
  <si>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</si>
  <si>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</si>
  <si>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</si>
  <si>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1011102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</si>
  <si>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</si>
  <si>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</si>
  <si>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</si>
  <si>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</si>
  <si>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</si>
  <si>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</si>
  <si>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</si>
  <si>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</si>
  <si>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</si>
  <si>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</si>
  <si>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</si>
  <si>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</si>
  <si>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</si>
  <si>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</si>
  <si>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</si>
  <si>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</si>
  <si>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</si>
  <si>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</si>
  <si>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"Розвиток первинної медико-санітарної допомоги на засадах сімейної медицини до 2010 року"</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</si>
  <si>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</si>
  <si>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</si>
  <si>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</si>
  <si>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</si>
  <si>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</si>
  <si>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1117640</t>
  </si>
  <si>
    <t>1319720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</si>
  <si>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</si>
  <si>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</si>
  <si>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</si>
  <si>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</si>
  <si>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</si>
  <si>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Департамент архітектури та розвитку містобудування</t>
  </si>
  <si>
    <t>2716085</t>
  </si>
  <si>
    <t>6085</t>
  </si>
  <si>
    <t>0610</t>
  </si>
  <si>
    <t>Здешевлення вартості іпотечних кредитів для забезпечення доступним житлом громадян, які потребують поліпшення житлових умов</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</si>
  <si>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</si>
  <si>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</si>
  <si>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</si>
  <si>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</si>
  <si>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</si>
  <si>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</si>
  <si>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</si>
  <si>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</si>
  <si>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</si>
  <si>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</si>
  <si>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</si>
  <si>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</si>
  <si>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з них на: реалізацію Комплексної програми соціальної підтримки окремих категорій громадян</t>
  </si>
  <si>
    <t>реалізацію програми "Стратегія подолання материнської та дитячої смертності у Львівській області на 2007-2011 роки"</t>
  </si>
  <si>
    <t>0813230</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</si>
  <si>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</si>
  <si>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0540</t>
  </si>
  <si>
    <t>Забезпечення діяльності палаців і будинків культури, клубів, центрів дозвілля та інших клубних закладів</t>
  </si>
  <si>
    <t>Підготовка кадрів закладами фахової передвищої освіти за рахунок коштів місцевого бюджету</t>
  </si>
  <si>
    <t>1020</t>
  </si>
  <si>
    <t>"Розподіл видатків обласного бюджету на 2024 рік"</t>
  </si>
  <si>
    <t>Зміни в додаток 3 до розпорядження  начальника обласної військової адміністрації  від 22.12.2023   №1288/0/5-23ВА"Про обласний бюджет Львівської області на 2024 рік"</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</si>
  <si>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</si>
  <si>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</si>
  <si>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</si>
  <si>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</si>
  <si>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</si>
  <si>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</si>
  <si>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</si>
  <si>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</si>
  <si>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</si>
  <si>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</si>
  <si>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3121</t>
  </si>
  <si>
    <t>Утримання та розвиток інфраструктури доріг</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</si>
  <si>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</si>
  <si>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</si>
  <si>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</si>
  <si>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</si>
  <si>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</si>
  <si>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забезпечення шкіл сприяння здоров"ю, шкіл сателітів та новобудов спортивним інвентарем, обладнанням для спортзалів та  спортмайданчиків</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</si>
  <si>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</si>
  <si>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1113130</t>
  </si>
  <si>
    <t>1113230</t>
  </si>
  <si>
    <t>1115010</t>
  </si>
  <si>
    <t>1115011</t>
  </si>
  <si>
    <t>1115021</t>
  </si>
  <si>
    <t>1115022</t>
  </si>
  <si>
    <t>Інші правоохоронні заходи і заклади</t>
  </si>
  <si>
    <t>1517693</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</si>
  <si>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</si>
  <si>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</si>
  <si>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</si>
  <si>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</si>
  <si>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</si>
  <si>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</si>
  <si>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</si>
  <si>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</si>
  <si>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</si>
  <si>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</si>
  <si>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</si>
  <si>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</si>
  <si>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</si>
  <si>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</si>
  <si>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</si>
  <si>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</si>
  <si>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</si>
  <si>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</si>
  <si>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</si>
  <si>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</si>
  <si>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</si>
  <si>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</si>
  <si>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</si>
  <si>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</si>
  <si>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</si>
  <si>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</si>
  <si>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</si>
  <si>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</si>
  <si>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</si>
  <si>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</si>
  <si>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</si>
  <si>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</si>
  <si>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2317670</t>
  </si>
  <si>
    <t>2000000</t>
  </si>
  <si>
    <t>20</t>
  </si>
  <si>
    <t>2019800</t>
  </si>
  <si>
    <t>Управління з питань цифрового розвитку</t>
  </si>
  <si>
    <t>1517380</t>
  </si>
  <si>
    <t>Департамент освіти і науки</t>
  </si>
  <si>
    <t>1040</t>
  </si>
  <si>
    <t>1050</t>
  </si>
  <si>
    <t>0810 (130112)</t>
  </si>
  <si>
    <t>0763 (081002)</t>
  </si>
  <si>
    <t>0731 (080101)</t>
  </si>
  <si>
    <t>2010</t>
  </si>
  <si>
    <t>Багатопрофільна стаціонарна медична допомога населенню</t>
  </si>
  <si>
    <t>2030</t>
  </si>
  <si>
    <t>2050</t>
  </si>
  <si>
    <t>Лікарсько-акушерська допомога  вагітним, породіллям та новонародженим</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</si>
  <si>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</si>
  <si>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</si>
  <si>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</si>
  <si>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</si>
  <si>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</si>
  <si>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</si>
  <si>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0210191</t>
  </si>
  <si>
    <t>0219800</t>
  </si>
  <si>
    <t>0217530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</si>
  <si>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</si>
  <si>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</si>
  <si>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</si>
  <si>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</si>
  <si>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1317693</t>
  </si>
  <si>
    <t>3719110</t>
  </si>
  <si>
    <t>9110</t>
  </si>
  <si>
    <t>Реверсна дотація</t>
  </si>
  <si>
    <t>фінансування програми розроблення містобудівної документації у Львівській області</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</si>
  <si>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</si>
  <si>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</si>
  <si>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</si>
  <si>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</si>
  <si>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</si>
  <si>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</si>
  <si>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</si>
  <si>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</si>
  <si>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</si>
  <si>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</si>
  <si>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</si>
  <si>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</si>
  <si>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</si>
  <si>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</si>
  <si>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</si>
  <si>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</si>
  <si>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</si>
  <si>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</si>
  <si>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</si>
  <si>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</si>
  <si>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</si>
  <si>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</si>
  <si>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</si>
  <si>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</si>
  <si>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</si>
  <si>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</si>
  <si>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Членські внески до асоціацій органів місцевого самоврядування</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</si>
  <si>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</si>
  <si>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</si>
  <si>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</si>
  <si>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</si>
  <si>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</si>
  <si>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</si>
  <si>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 них на заходи з енергозбереження для бюджетних установ</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</si>
  <si>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</si>
  <si>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</si>
  <si>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</si>
  <si>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</si>
  <si>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</si>
  <si>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</si>
  <si>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</si>
  <si>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</si>
  <si>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</si>
  <si>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</si>
  <si>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</si>
  <si>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</si>
  <si>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</si>
  <si>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</si>
  <si>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</si>
  <si>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</si>
  <si>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</si>
  <si>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</si>
  <si>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</si>
  <si>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</si>
  <si>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Підготовка кадрів закладами професійної (професійно-технічної) освіти та іншими закладами освіти</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</si>
  <si>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</si>
  <si>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</si>
  <si>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</si>
  <si>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</si>
  <si>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</si>
  <si>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</si>
  <si>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</si>
  <si>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</si>
  <si>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</si>
  <si>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</si>
  <si>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</si>
  <si>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</si>
  <si>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</si>
  <si>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</si>
  <si>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</si>
  <si>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Будівництво освітніх установ та закладів</t>
  </si>
  <si>
    <t>0320 (210120)</t>
  </si>
  <si>
    <t>8110</t>
  </si>
  <si>
    <t>0520 (240605)</t>
  </si>
  <si>
    <t>Реалізація програм у галузі лісового господарства і мисливства</t>
  </si>
  <si>
    <t>7110</t>
  </si>
  <si>
    <t>0810 (130107)</t>
  </si>
  <si>
    <t>0810 (130114)</t>
  </si>
  <si>
    <t>0810 (130115)</t>
  </si>
  <si>
    <t>0810 (130203)</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</si>
  <si>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</si>
  <si>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</si>
  <si>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</si>
  <si>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</si>
  <si>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</si>
  <si>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</si>
  <si>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</si>
  <si>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</si>
  <si>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</si>
  <si>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</si>
  <si>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</si>
  <si>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</si>
  <si>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</si>
  <si>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</si>
  <si>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</si>
  <si>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4020</t>
  </si>
  <si>
    <t>4030</t>
  </si>
  <si>
    <t>4040</t>
  </si>
  <si>
    <t>4060</t>
  </si>
  <si>
    <t>4070</t>
  </si>
  <si>
    <t>Виплата  компенсації реабілітованим</t>
  </si>
  <si>
    <t>0490 (180410)</t>
  </si>
  <si>
    <t>1617350</t>
  </si>
  <si>
    <t>0111 (010116)</t>
  </si>
  <si>
    <t>5032</t>
  </si>
  <si>
    <t>5033</t>
  </si>
  <si>
    <t>0456</t>
  </si>
  <si>
    <t>2619770</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</si>
  <si>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</si>
  <si>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</si>
  <si>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</si>
  <si>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</si>
  <si>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0611090, 0611150, 0611161</t>
  </si>
  <si>
    <t>0819270</t>
  </si>
  <si>
    <t>Резервний фонд місцевого бюджету</t>
  </si>
  <si>
    <t>3718710</t>
  </si>
  <si>
    <t>витрати для поховання учасників бойових дій та інвалідів війни</t>
  </si>
  <si>
    <t>25</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</si>
  <si>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</si>
  <si>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</si>
  <si>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0717640</t>
  </si>
  <si>
    <t>1319770</t>
  </si>
  <si>
    <t>0712010</t>
  </si>
  <si>
    <t>Проведення навчально-тренувальних зборів і змагань та заходів з інвалідного спорту</t>
  </si>
  <si>
    <t>0900000</t>
  </si>
  <si>
    <t>Будівництво інших об'єктів комунальної власності</t>
  </si>
  <si>
    <t>Підвищення кваліфікації, перепідготовка кадрів закладами післядипломної освіти</t>
  </si>
  <si>
    <t>3130</t>
  </si>
  <si>
    <t>Інші заходи у сфері звʼязку, телекомунікації та інформатики</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</si>
  <si>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</si>
  <si>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Інші заходи, повʼязані з економічною діяльністю</t>
  </si>
  <si>
    <t>Управління транспорту та звʼязку</t>
  </si>
  <si>
    <t>Надання фінансової підтримки громадським обʼєднанням ветеранів і осіб з інвалідністю, діяльність яких має соціальну спрямованість</t>
  </si>
  <si>
    <t>Будівництво інших обʼєктів комунальної власності</t>
  </si>
  <si>
    <t>7368</t>
  </si>
  <si>
    <t>0717368</t>
  </si>
  <si>
    <t>Виконання інвестиційних проєктів за рахунок субвенцій з інших бюджетів</t>
  </si>
  <si>
    <t>1017325</t>
  </si>
  <si>
    <t>реалізацію програми надання малозабезпеченим сім"ям Львівської області адресної матеріальної допомоги для газифікації житлових будинків</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</si>
  <si>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</si>
  <si>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</si>
  <si>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</si>
  <si>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</si>
  <si>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</si>
  <si>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1519490</t>
  </si>
  <si>
    <t>9490</t>
  </si>
  <si>
    <t>Реалізація державної політики у молодіжній сфері</t>
  </si>
  <si>
    <t>3140</t>
  </si>
  <si>
    <t>0160 (250203)</t>
  </si>
  <si>
    <t>0191</t>
  </si>
  <si>
    <t>9800</t>
  </si>
  <si>
    <t>8710</t>
  </si>
  <si>
    <t>примусове лікування хворих у спецвідділеннях Волинської психіатричної лікарні</t>
  </si>
  <si>
    <t>1517363</t>
  </si>
  <si>
    <t>7363</t>
  </si>
  <si>
    <t>Управління туризму та курортів</t>
  </si>
  <si>
    <t>5021</t>
  </si>
  <si>
    <t>1217310</t>
  </si>
  <si>
    <t>7310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</si>
  <si>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</si>
  <si>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</si>
  <si>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</si>
  <si>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</si>
  <si>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</si>
  <si>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</si>
  <si>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</si>
  <si>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</si>
  <si>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</si>
  <si>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</si>
  <si>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</si>
  <si>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</si>
  <si>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</si>
  <si>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</si>
  <si>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</si>
  <si>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</si>
  <si>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</si>
  <si>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</si>
  <si>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</si>
  <si>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</si>
  <si>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</si>
  <si>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</si>
  <si>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</si>
  <si>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</si>
  <si>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</si>
  <si>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</si>
  <si>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</si>
  <si>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</si>
  <si>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</si>
  <si>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</si>
  <si>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</si>
  <si>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освітньої субвенції</t>
  </si>
  <si>
    <t>Надання загальної середньої освіти спеціалізованими закладами загальної середньої освіти  за рахунок освітньої субвенції</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</si>
  <si>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</si>
  <si>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</si>
  <si>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Фінансова підтримка на утримання місцевих осередків (рад) всеукраїнських об҆єднань фізкультурно-спортивної спрямованості</t>
  </si>
  <si>
    <t>1011101</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</si>
  <si>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</si>
  <si>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</si>
  <si>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</si>
  <si>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</si>
  <si>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</si>
  <si>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0922 (070301, 070304, 070307)</t>
  </si>
  <si>
    <t>розвиток мережі дошкільних навчальних закладів</t>
  </si>
  <si>
    <t xml:space="preserve">у тому числі на утримання: </t>
  </si>
  <si>
    <t>з них: програма щодо посилення соціального захисту багатодітних сімей, що проживають на території Львівської області</t>
  </si>
  <si>
    <t>0117530</t>
  </si>
  <si>
    <t>0211140</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</si>
  <si>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</si>
  <si>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</si>
  <si>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</si>
  <si>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</si>
  <si>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</si>
  <si>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</si>
  <si>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</si>
  <si>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</si>
  <si>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</si>
  <si>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</si>
  <si>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</si>
  <si>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</si>
  <si>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</si>
  <si>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</si>
  <si>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</si>
  <si>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</si>
  <si>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</si>
  <si>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</si>
  <si>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</si>
  <si>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</si>
  <si>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2500000</t>
  </si>
  <si>
    <t>2600000</t>
  </si>
  <si>
    <t>реалізацію регіональної програми підтримки місцевих засобів масової інформації</t>
  </si>
  <si>
    <t>0813050</t>
  </si>
  <si>
    <t>0813070</t>
  </si>
  <si>
    <t>0813080</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</si>
  <si>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</si>
  <si>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</si>
  <si>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</si>
  <si>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0110180</t>
  </si>
  <si>
    <t>0133 (250404)</t>
  </si>
  <si>
    <t>Інша діяльність у сфері державного управління</t>
  </si>
  <si>
    <t>0443 (150201)</t>
  </si>
  <si>
    <t>Фінансова підтримка дитячо-юнацьких спортивних шкіл фізкультурно-спортивних товариств</t>
  </si>
  <si>
    <t>1117325</t>
  </si>
  <si>
    <t>7325</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</si>
  <si>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</si>
  <si>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</si>
  <si>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</si>
  <si>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 xml:space="preserve">природоохоронних заходів </t>
  </si>
  <si>
    <t>1000000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</si>
  <si>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</si>
  <si>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</si>
  <si>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</si>
  <si>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</si>
  <si>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</si>
  <si>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</si>
  <si>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</si>
  <si>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</si>
  <si>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</si>
  <si>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</si>
  <si>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</si>
  <si>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</si>
  <si>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</si>
  <si>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</si>
  <si>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</si>
  <si>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</si>
  <si>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</si>
  <si>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</si>
  <si>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</si>
  <si>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</si>
  <si>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</si>
  <si>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</si>
  <si>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</si>
  <si>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</si>
  <si>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</si>
  <si>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</si>
  <si>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</si>
  <si>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</si>
  <si>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</si>
  <si>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0619800</t>
  </si>
  <si>
    <t>3519770</t>
  </si>
  <si>
    <t>0719800</t>
  </si>
  <si>
    <t>апарату обласної ради</t>
  </si>
  <si>
    <t>Департамент паливно-енергетичного комплексу, енергоефективності та житлово-комунального господарства</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</si>
  <si>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</si>
  <si>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</si>
  <si>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</si>
  <si>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</si>
  <si>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</si>
  <si>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</si>
  <si>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</si>
  <si>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</si>
  <si>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</si>
  <si>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</si>
  <si>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</si>
  <si>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</si>
  <si>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</si>
  <si>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відновне лікування хворих області у Моршинській міській лікарні</t>
  </si>
  <si>
    <t>Заходи, пов’язані з поліпшенням питної води</t>
  </si>
  <si>
    <t xml:space="preserve">Код типової програмної класифікації видатків та кредитування місцевого бюджету </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</si>
  <si>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</si>
  <si>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</si>
  <si>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</si>
  <si>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</si>
  <si>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</si>
  <si>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</si>
  <si>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</si>
  <si>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</si>
  <si>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</si>
  <si>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з них: на відзначення 110-річчя Львівського академічного театру опери та балету ім. С. Крущельницької</t>
  </si>
  <si>
    <t>090</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</si>
  <si>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</si>
  <si>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</si>
  <si>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</si>
  <si>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</si>
  <si>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</si>
  <si>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</si>
  <si>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</si>
  <si>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</si>
  <si>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</si>
  <si>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</si>
  <si>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</si>
  <si>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</si>
  <si>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реалізацію обласної програми "Молодь Львівщини" на 2016-2020 роки</t>
  </si>
  <si>
    <t xml:space="preserve"> програм у галузі сільського господарства</t>
  </si>
  <si>
    <t>з них:</t>
  </si>
  <si>
    <t>0819210</t>
  </si>
  <si>
    <t>Заходи з енергозбереження</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</si>
  <si>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</si>
  <si>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</si>
  <si>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</si>
  <si>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</si>
  <si>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</si>
  <si>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</si>
  <si>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виплату стипендій обдарованим спортсменам Львівщини</t>
  </si>
  <si>
    <t xml:space="preserve"> ____________ №_________</t>
  </si>
  <si>
    <t>Департамент екології та природних ресурсів</t>
  </si>
  <si>
    <t>Надання загальної середньої освіти спеціалізованими закладами загальної середньої освіти  за рахунок коштів місцевого бюджету</t>
  </si>
  <si>
    <t>Виконання інвестиційних проектів за рахунок інших субвенцій з державного бюджету</t>
  </si>
  <si>
    <t>1300000</t>
  </si>
  <si>
    <t>1500000</t>
  </si>
  <si>
    <t>3102</t>
  </si>
  <si>
    <t>070701</t>
  </si>
  <si>
    <t>8320</t>
  </si>
  <si>
    <t>8330</t>
  </si>
  <si>
    <t>8340</t>
  </si>
  <si>
    <t>0813131</t>
  </si>
  <si>
    <t>Фінансова підтримка кінематографії</t>
  </si>
  <si>
    <t>0821 (110102)</t>
  </si>
  <si>
    <t>Ліквідація іншого забруднення навколишнього природного середовища</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</si>
  <si>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</si>
  <si>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</si>
  <si>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</si>
  <si>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</si>
  <si>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</si>
  <si>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</si>
  <si>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</si>
  <si>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</si>
  <si>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</si>
  <si>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</si>
  <si>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</si>
  <si>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</si>
  <si>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</si>
  <si>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</si>
  <si>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</si>
  <si>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</si>
  <si>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</si>
  <si>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</si>
  <si>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</si>
  <si>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Код програмної класифікації видатків та кредитування місцевого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</si>
  <si>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</si>
  <si>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</si>
  <si>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</si>
  <si>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</si>
  <si>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</si>
  <si>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</si>
  <si>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</si>
  <si>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</si>
  <si>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</si>
  <si>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</si>
  <si>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</si>
  <si>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</si>
  <si>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</si>
  <si>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зміцнення матеріально-технічної  і навчальної бази дошкільних навчальних закладів</t>
  </si>
  <si>
    <t>0490 (250404)</t>
  </si>
  <si>
    <t>0421 (160903)</t>
  </si>
  <si>
    <t>0520 (200600)</t>
  </si>
  <si>
    <t>0511 (240601)</t>
  </si>
  <si>
    <t>0456 (170703)</t>
  </si>
  <si>
    <t>1023</t>
  </si>
  <si>
    <t>0443 (180410)</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</si>
  <si>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</si>
  <si>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</si>
  <si>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</si>
  <si>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</si>
  <si>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</si>
  <si>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</si>
  <si>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</si>
  <si>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</si>
  <si>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</si>
  <si>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</si>
  <si>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</si>
  <si>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</si>
  <si>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</si>
  <si>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</si>
  <si>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</si>
  <si>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грн</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</si>
  <si>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</si>
  <si>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</si>
  <si>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</si>
  <si>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</si>
  <si>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0180 (250324)</t>
  </si>
  <si>
    <t>0813200</t>
  </si>
  <si>
    <t>3200</t>
  </si>
  <si>
    <t>до розпорядження начальника</t>
  </si>
  <si>
    <t>1080</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</si>
  <si>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</si>
  <si>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</si>
  <si>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</si>
  <si>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</si>
  <si>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</si>
  <si>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</si>
  <si>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</si>
  <si>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</si>
  <si>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</si>
  <si>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</si>
  <si>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</si>
  <si>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</si>
  <si>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</si>
  <si>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</si>
  <si>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</si>
  <si>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</si>
  <si>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</si>
  <si>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</si>
  <si>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</si>
  <si>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</si>
  <si>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</si>
  <si>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</si>
  <si>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</si>
  <si>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</si>
  <si>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</si>
  <si>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</si>
  <si>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</si>
  <si>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</si>
  <si>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</si>
  <si>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</si>
  <si>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</si>
  <si>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</si>
  <si>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</si>
  <si>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</si>
  <si>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</si>
  <si>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</si>
  <si>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</si>
  <si>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0824</t>
  </si>
  <si>
    <t>1115012</t>
  </si>
  <si>
    <t>1115031</t>
  </si>
  <si>
    <t>1115062</t>
  </si>
  <si>
    <t>1115033</t>
  </si>
  <si>
    <t>1115061</t>
  </si>
  <si>
    <t>1115032</t>
  </si>
  <si>
    <t>1115053</t>
  </si>
  <si>
    <t>1115041</t>
  </si>
  <si>
    <t>1115042</t>
  </si>
  <si>
    <t>1117300</t>
  </si>
  <si>
    <t>1119770</t>
  </si>
  <si>
    <t>0711120</t>
  </si>
  <si>
    <t>9230</t>
  </si>
  <si>
    <t>9210</t>
  </si>
  <si>
    <t>9220</t>
  </si>
  <si>
    <t>будівництво, реконструкцію, ремонт і утримання автомобільних доріг загального користування місцевого значення</t>
  </si>
  <si>
    <t>070502</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</si>
  <si>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</si>
  <si>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</si>
  <si>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</si>
  <si>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</si>
  <si>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</si>
  <si>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</si>
  <si>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3241</t>
  </si>
  <si>
    <t>Забезпечення діяльності музеїв і виставок</t>
  </si>
  <si>
    <t>4050</t>
  </si>
  <si>
    <t>забезпечення ЗНЗ мультимедійними комплексами</t>
  </si>
  <si>
    <t>розвиток профільної освіти у школах Яворівського району</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</si>
  <si>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</si>
  <si>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</si>
  <si>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</si>
  <si>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</si>
  <si>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</si>
  <si>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</si>
  <si>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</si>
  <si>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</si>
  <si>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 xml:space="preserve">0921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</si>
  <si>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</si>
  <si>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</si>
  <si>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</si>
  <si>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</si>
  <si>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</si>
  <si>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</si>
  <si>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</si>
  <si>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</si>
  <si>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</si>
  <si>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</si>
  <si>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</si>
  <si>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</si>
  <si>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</si>
  <si>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</si>
  <si>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</si>
  <si>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</si>
  <si>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з них:проведення пошуку та впорядкування поховань жертв війни та політичних репресій</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</si>
  <si>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</si>
  <si>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</si>
  <si>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</si>
  <si>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</si>
  <si>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</si>
  <si>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</si>
  <si>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</si>
  <si>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</si>
  <si>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0513 (240603)</t>
  </si>
  <si>
    <t>2318420</t>
  </si>
  <si>
    <t>2717150</t>
  </si>
  <si>
    <t>2717320</t>
  </si>
  <si>
    <t>7320</t>
  </si>
  <si>
    <t>1010 (091303)</t>
  </si>
  <si>
    <t>1010 (091304)</t>
  </si>
  <si>
    <t>1040 (090802)</t>
  </si>
  <si>
    <t>0180 (250376)</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</si>
  <si>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</si>
  <si>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</si>
  <si>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</si>
  <si>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</si>
  <si>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</si>
  <si>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</si>
  <si>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</si>
  <si>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</si>
  <si>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</si>
  <si>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</si>
  <si>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</si>
  <si>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</si>
  <si>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</si>
  <si>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</si>
  <si>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</si>
  <si>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</si>
  <si>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</si>
  <si>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</si>
  <si>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з них; для комунального підприємства Львівської обласної ради "Управління капітального будівництва"</t>
  </si>
  <si>
    <t>2090</t>
  </si>
  <si>
    <t>0921</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</si>
  <si>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</si>
  <si>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</si>
  <si>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</si>
  <si>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0913112</t>
  </si>
  <si>
    <t>0917300</t>
  </si>
  <si>
    <t>0919250</t>
  </si>
  <si>
    <t>1200000</t>
  </si>
  <si>
    <t>заходи організацій депортованих українців</t>
  </si>
  <si>
    <t>2717693</t>
  </si>
  <si>
    <t>1014040</t>
  </si>
  <si>
    <t>Спеціальні приймальники-розподільники</t>
  </si>
  <si>
    <t>061007</t>
  </si>
  <si>
    <t>Інші заходи, пов´язані з економічною діяльністю</t>
  </si>
  <si>
    <t>0540 (240604)</t>
  </si>
  <si>
    <t>8313</t>
  </si>
  <si>
    <t>7610</t>
  </si>
  <si>
    <t>0822 (110103)</t>
  </si>
  <si>
    <t>0824 (110202)</t>
  </si>
  <si>
    <t>0829 (110502)</t>
  </si>
  <si>
    <t>0421 (160904)</t>
  </si>
  <si>
    <t>0133 (250102)</t>
  </si>
  <si>
    <t>0180 (250326)</t>
  </si>
  <si>
    <t>0180 (250328)</t>
  </si>
  <si>
    <t>0180 (250330)</t>
  </si>
  <si>
    <t>виконання заходів (підтримку сільських аматорських колективів-150 тис.грн.)</t>
  </si>
  <si>
    <t>090412</t>
  </si>
  <si>
    <t>12</t>
  </si>
  <si>
    <t>1216012</t>
  </si>
  <si>
    <t>1216040</t>
  </si>
  <si>
    <t>1600000</t>
  </si>
  <si>
    <t>2800000</t>
  </si>
  <si>
    <t>28</t>
  </si>
  <si>
    <t>0810 (130202)</t>
  </si>
  <si>
    <t>1090 (091106)</t>
  </si>
  <si>
    <t>Додаток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</si>
</sst>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s>
  <fonts count="142">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family val="1"/>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3.5"/>
      <name val="Times New Roman Cyr"/>
      <charset val="204"/>
    </font>
    <font>
      <b/>
      <sz val="11"/>
      <name val="Times New Roman CYR"/>
      <family val="1"/>
      <charset val="204"/>
    </font>
    <font>
      <b/>
      <sz val="10"/>
      <color indexed="55"/>
      <name val="Times New Roman Cyr"/>
      <family val="1"/>
      <charset val="204"/>
    </font>
    <font>
      <sz val="1"/>
      <color indexed="8"/>
      <name val="Courier"/>
    </font>
    <font>
      <b/>
      <sz val="14"/>
      <color indexed="55"/>
      <name val="Times New Roman Cyr"/>
      <family val="1"/>
      <charset val="204"/>
    </font>
    <font>
      <b/>
      <sz val="18"/>
      <color indexed="55"/>
      <name val="Times New Roman Cyr"/>
      <family val="1"/>
      <charset val="204"/>
    </font>
    <font>
      <sz val="14"/>
      <color indexed="55"/>
      <name val="Times New Roman Cyr"/>
      <family val="1"/>
      <charset val="204"/>
    </font>
    <font>
      <sz val="11"/>
      <color indexed="8"/>
      <name val="Calibri"/>
      <family val="2"/>
    </font>
    <font>
      <sz val="12"/>
      <name val="Verdana"/>
      <family val="2"/>
      <charset val="204"/>
    </font>
    <font>
      <sz val="18"/>
      <color indexed="56"/>
      <name val="Cambria"/>
      <family val="2"/>
      <charset val="204"/>
    </font>
    <font>
      <sz val="1"/>
      <color indexed="8"/>
      <name val="Courier"/>
      <family val="1"/>
      <charset val="204"/>
    </font>
    <font>
      <b/>
      <sz val="12"/>
      <color indexed="55"/>
      <name val="Times New Roman CYR"/>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lightGray"/>
    </fill>
    <fill>
      <patternFill patternType="gray0625"/>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9"/>
        <bgColor indexed="64"/>
      </patternFill>
    </fill>
  </fills>
  <borders count="26">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37">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08" fillId="0" borderId="0">
      <protection locked="0"/>
    </xf>
    <xf numFmtId="0" fontId="108"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9" fillId="0" borderId="0">
      <protection locked="0"/>
    </xf>
    <xf numFmtId="0" fontId="129"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3" fillId="0" borderId="0">
      <protection locked="0"/>
    </xf>
    <xf numFmtId="0" fontId="133" fillId="0" borderId="1">
      <protection locked="0"/>
    </xf>
    <xf numFmtId="0" fontId="14" fillId="0" borderId="0">
      <protection locked="0"/>
    </xf>
    <xf numFmtId="0" fontId="14" fillId="0" borderId="1">
      <protection locked="0"/>
    </xf>
    <xf numFmtId="0" fontId="133" fillId="0" borderId="0">
      <protection locked="0"/>
    </xf>
    <xf numFmtId="0" fontId="13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33" fillId="0" borderId="0">
      <protection locked="0"/>
    </xf>
    <xf numFmtId="0" fontId="133"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21" fillId="0" borderId="0">
      <protection locked="0"/>
    </xf>
    <xf numFmtId="0" fontId="12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21" fillId="0" borderId="0">
      <protection locked="0"/>
    </xf>
    <xf numFmtId="0" fontId="12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0" fillId="0" borderId="0">
      <protection locked="0"/>
    </xf>
    <xf numFmtId="0" fontId="140"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08" fillId="0" borderId="0">
      <protection locked="0"/>
    </xf>
    <xf numFmtId="0" fontId="108"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9" fillId="0" borderId="0">
      <protection locked="0"/>
    </xf>
    <xf numFmtId="0" fontId="129"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3" fillId="0" borderId="0">
      <protection locked="0"/>
    </xf>
    <xf numFmtId="0" fontId="133" fillId="0" borderId="0">
      <protection locked="0"/>
    </xf>
    <xf numFmtId="0" fontId="14" fillId="0" borderId="0">
      <protection locked="0"/>
    </xf>
    <xf numFmtId="0" fontId="14" fillId="0" borderId="0">
      <protection locked="0"/>
    </xf>
    <xf numFmtId="0" fontId="133" fillId="0" borderId="0">
      <protection locked="0"/>
    </xf>
    <xf numFmtId="0" fontId="13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33" fillId="0" borderId="0">
      <protection locked="0"/>
    </xf>
    <xf numFmtId="0" fontId="133"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21" fillId="0" borderId="0">
      <protection locked="0"/>
    </xf>
    <xf numFmtId="0" fontId="12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21" fillId="0" borderId="0">
      <protection locked="0"/>
    </xf>
    <xf numFmtId="0" fontId="12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0" fillId="0" borderId="0">
      <protection locked="0"/>
    </xf>
    <xf numFmtId="0" fontId="140"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88" fillId="2" borderId="0" applyNumberFormat="0" applyBorder="0" applyAlignment="0" applyProtection="0"/>
    <xf numFmtId="0" fontId="88" fillId="3" borderId="0" applyNumberFormat="0" applyBorder="0" applyAlignment="0" applyProtection="0"/>
    <xf numFmtId="0" fontId="88" fillId="4" borderId="0" applyNumberFormat="0" applyBorder="0" applyAlignment="0" applyProtection="0"/>
    <xf numFmtId="0" fontId="88" fillId="5" borderId="0" applyNumberFormat="0" applyBorder="0" applyAlignment="0" applyProtection="0"/>
    <xf numFmtId="0" fontId="88" fillId="6" borderId="0" applyNumberFormat="0" applyBorder="0" applyAlignment="0" applyProtection="0"/>
    <xf numFmtId="0" fontId="88" fillId="7" borderId="0" applyNumberFormat="0" applyBorder="0" applyAlignment="0" applyProtection="0"/>
    <xf numFmtId="0" fontId="88" fillId="2" borderId="0" applyNumberFormat="0" applyBorder="0" applyAlignment="0" applyProtection="0"/>
    <xf numFmtId="0" fontId="88" fillId="2" borderId="0" applyNumberFormat="0" applyBorder="0" applyAlignment="0" applyProtection="0"/>
    <xf numFmtId="0" fontId="88" fillId="2" borderId="0" applyNumberFormat="0" applyBorder="0" applyAlignment="0" applyProtection="0"/>
    <xf numFmtId="0" fontId="88" fillId="3" borderId="0" applyNumberFormat="0" applyBorder="0" applyAlignment="0" applyProtection="0"/>
    <xf numFmtId="0" fontId="88" fillId="3" borderId="0" applyNumberFormat="0" applyBorder="0" applyAlignment="0" applyProtection="0"/>
    <xf numFmtId="0" fontId="88" fillId="3" borderId="0" applyNumberFormat="0" applyBorder="0" applyAlignment="0" applyProtection="0"/>
    <xf numFmtId="0" fontId="88" fillId="4" borderId="0" applyNumberFormat="0" applyBorder="0" applyAlignment="0" applyProtection="0"/>
    <xf numFmtId="0" fontId="88" fillId="4" borderId="0" applyNumberFormat="0" applyBorder="0" applyAlignment="0" applyProtection="0"/>
    <xf numFmtId="0" fontId="88" fillId="4" borderId="0" applyNumberFormat="0" applyBorder="0" applyAlignment="0" applyProtection="0"/>
    <xf numFmtId="0" fontId="88" fillId="5" borderId="0" applyNumberFormat="0" applyBorder="0" applyAlignment="0" applyProtection="0"/>
    <xf numFmtId="0" fontId="88" fillId="5" borderId="0" applyNumberFormat="0" applyBorder="0" applyAlignment="0" applyProtection="0"/>
    <xf numFmtId="0" fontId="88" fillId="5"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7" borderId="0" applyNumberFormat="0" applyBorder="0" applyAlignment="0" applyProtection="0"/>
    <xf numFmtId="0" fontId="88" fillId="7" borderId="0" applyNumberFormat="0" applyBorder="0" applyAlignment="0" applyProtection="0"/>
    <xf numFmtId="0" fontId="88" fillId="7" borderId="0" applyNumberFormat="0" applyBorder="0" applyAlignment="0" applyProtection="0"/>
    <xf numFmtId="0" fontId="88" fillId="2" borderId="0" applyNumberFormat="0" applyBorder="0" applyAlignment="0" applyProtection="0"/>
    <xf numFmtId="0" fontId="88" fillId="7" borderId="0" applyNumberFormat="0" applyBorder="0" applyAlignment="0" applyProtection="0"/>
    <xf numFmtId="0" fontId="88" fillId="8" borderId="0" applyNumberFormat="0" applyBorder="0" applyAlignment="0" applyProtection="0"/>
    <xf numFmtId="0" fontId="88" fillId="9" borderId="0" applyNumberFormat="0" applyBorder="0" applyAlignment="0" applyProtection="0"/>
    <xf numFmtId="0" fontId="88" fillId="6" borderId="0" applyNumberFormat="0" applyBorder="0" applyAlignment="0" applyProtection="0"/>
    <xf numFmtId="0" fontId="88" fillId="4" borderId="0" applyNumberFormat="0" applyBorder="0" applyAlignment="0" applyProtection="0"/>
    <xf numFmtId="0" fontId="88" fillId="10" borderId="0" applyNumberFormat="0" applyBorder="0" applyAlignment="0" applyProtection="0"/>
    <xf numFmtId="0" fontId="88" fillId="11" borderId="0" applyNumberFormat="0" applyBorder="0" applyAlignment="0" applyProtection="0"/>
    <xf numFmtId="0" fontId="88" fillId="12" borderId="0" applyNumberFormat="0" applyBorder="0" applyAlignment="0" applyProtection="0"/>
    <xf numFmtId="0" fontId="88" fillId="5" borderId="0" applyNumberFormat="0" applyBorder="0" applyAlignment="0" applyProtection="0"/>
    <xf numFmtId="0" fontId="88" fillId="10" borderId="0" applyNumberFormat="0" applyBorder="0" applyAlignment="0" applyProtection="0"/>
    <xf numFmtId="0" fontId="88" fillId="13"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1" borderId="0" applyNumberFormat="0" applyBorder="0" applyAlignment="0" applyProtection="0"/>
    <xf numFmtId="0" fontId="88" fillId="11" borderId="0" applyNumberFormat="0" applyBorder="0" applyAlignment="0" applyProtection="0"/>
    <xf numFmtId="0" fontId="88" fillId="11" borderId="0" applyNumberFormat="0" applyBorder="0" applyAlignment="0" applyProtection="0"/>
    <xf numFmtId="0" fontId="88" fillId="12" borderId="0" applyNumberFormat="0" applyBorder="0" applyAlignment="0" applyProtection="0"/>
    <xf numFmtId="0" fontId="88" fillId="12" borderId="0" applyNumberFormat="0" applyBorder="0" applyAlignment="0" applyProtection="0"/>
    <xf numFmtId="0" fontId="88" fillId="12" borderId="0" applyNumberFormat="0" applyBorder="0" applyAlignment="0" applyProtection="0"/>
    <xf numFmtId="0" fontId="88" fillId="5" borderId="0" applyNumberFormat="0" applyBorder="0" applyAlignment="0" applyProtection="0"/>
    <xf numFmtId="0" fontId="88" fillId="5" borderId="0" applyNumberFormat="0" applyBorder="0" applyAlignment="0" applyProtection="0"/>
    <xf numFmtId="0" fontId="88" fillId="5"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3" borderId="0" applyNumberFormat="0" applyBorder="0" applyAlignment="0" applyProtection="0"/>
    <xf numFmtId="0" fontId="88" fillId="13" borderId="0" applyNumberFormat="0" applyBorder="0" applyAlignment="0" applyProtection="0"/>
    <xf numFmtId="0" fontId="88" fillId="13" borderId="0" applyNumberFormat="0" applyBorder="0" applyAlignment="0" applyProtection="0"/>
    <xf numFmtId="0" fontId="88" fillId="10" borderId="0" applyNumberFormat="0" applyBorder="0" applyAlignment="0" applyProtection="0"/>
    <xf numFmtId="0" fontId="88" fillId="7" borderId="0" applyNumberFormat="0" applyBorder="0" applyAlignment="0" applyProtection="0"/>
    <xf numFmtId="0" fontId="88" fillId="14" borderId="0" applyNumberFormat="0" applyBorder="0" applyAlignment="0" applyProtection="0"/>
    <xf numFmtId="0" fontId="88" fillId="15" borderId="0" applyNumberFormat="0" applyBorder="0" applyAlignment="0" applyProtection="0"/>
    <xf numFmtId="0" fontId="88" fillId="10" borderId="0" applyNumberFormat="0" applyBorder="0" applyAlignment="0" applyProtection="0"/>
    <xf numFmtId="0" fontId="88" fillId="15" borderId="0" applyNumberFormat="0" applyBorder="0" applyAlignment="0" applyProtection="0"/>
    <xf numFmtId="0" fontId="89" fillId="16" borderId="0" applyNumberFormat="0" applyBorder="0" applyAlignment="0" applyProtection="0"/>
    <xf numFmtId="0" fontId="89" fillId="11" borderId="0" applyNumberFormat="0" applyBorder="0" applyAlignment="0" applyProtection="0"/>
    <xf numFmtId="0" fontId="89" fillId="12" borderId="0" applyNumberFormat="0" applyBorder="0" applyAlignment="0" applyProtection="0"/>
    <xf numFmtId="0" fontId="89" fillId="17" borderId="0" applyNumberFormat="0" applyBorder="0" applyAlignment="0" applyProtection="0"/>
    <xf numFmtId="0" fontId="89" fillId="18" borderId="0" applyNumberFormat="0" applyBorder="0" applyAlignment="0" applyProtection="0"/>
    <xf numFmtId="0" fontId="89" fillId="19" borderId="0" applyNumberFormat="0" applyBorder="0" applyAlignment="0" applyProtection="0"/>
    <xf numFmtId="0" fontId="89" fillId="16" borderId="0" applyNumberFormat="0" applyBorder="0" applyAlignment="0" applyProtection="0"/>
    <xf numFmtId="0" fontId="89" fillId="16" borderId="0" applyNumberFormat="0" applyBorder="0" applyAlignment="0" applyProtection="0"/>
    <xf numFmtId="0" fontId="89" fillId="16" borderId="0" applyNumberFormat="0" applyBorder="0" applyAlignment="0" applyProtection="0"/>
    <xf numFmtId="0" fontId="89" fillId="11" borderId="0" applyNumberFormat="0" applyBorder="0" applyAlignment="0" applyProtection="0"/>
    <xf numFmtId="0" fontId="89" fillId="11" borderId="0" applyNumberFormat="0" applyBorder="0" applyAlignment="0" applyProtection="0"/>
    <xf numFmtId="0" fontId="89" fillId="11"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89" fillId="17" borderId="0" applyNumberFormat="0" applyBorder="0" applyAlignment="0" applyProtection="0"/>
    <xf numFmtId="0" fontId="89" fillId="17" borderId="0" applyNumberFormat="0" applyBorder="0" applyAlignment="0" applyProtection="0"/>
    <xf numFmtId="0" fontId="89" fillId="17" borderId="0" applyNumberFormat="0" applyBorder="0" applyAlignment="0" applyProtection="0"/>
    <xf numFmtId="0" fontId="89" fillId="18" borderId="0" applyNumberFormat="0" applyBorder="0" applyAlignment="0" applyProtection="0"/>
    <xf numFmtId="0" fontId="89" fillId="18" borderId="0" applyNumberFormat="0" applyBorder="0" applyAlignment="0" applyProtection="0"/>
    <xf numFmtId="0" fontId="89" fillId="18"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88" fillId="18" borderId="0" applyNumberFormat="0" applyBorder="0" applyAlignment="0" applyProtection="0"/>
    <xf numFmtId="0" fontId="88" fillId="7" borderId="0" applyNumberFormat="0" applyBorder="0" applyAlignment="0" applyProtection="0"/>
    <xf numFmtId="0" fontId="88" fillId="14" borderId="0" applyNumberFormat="0" applyBorder="0" applyAlignment="0" applyProtection="0"/>
    <xf numFmtId="0" fontId="88" fillId="15" borderId="0" applyNumberFormat="0" applyBorder="0" applyAlignment="0" applyProtection="0"/>
    <xf numFmtId="0" fontId="88" fillId="10" borderId="0" applyNumberFormat="0" applyBorder="0" applyAlignment="0" applyProtection="0"/>
    <xf numFmtId="0" fontId="88" fillId="20"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0" fontId="88" fillId="0" borderId="0"/>
    <xf numFmtId="178" fontId="22" fillId="21" borderId="0"/>
    <xf numFmtId="0" fontId="23" fillId="22" borderId="0"/>
    <xf numFmtId="178" fontId="24" fillId="0" borderId="0"/>
    <xf numFmtId="0" fontId="18" fillId="0" borderId="0"/>
    <xf numFmtId="10" fontId="20" fillId="14" borderId="0" applyFill="0" applyBorder="0" applyProtection="0">
      <alignment horizontal="center"/>
    </xf>
    <xf numFmtId="10" fontId="20" fillId="0" borderId="0"/>
    <xf numFmtId="10" fontId="25" fillId="14" borderId="0" applyFill="0" applyBorder="0" applyProtection="0">
      <alignment horizontal="center"/>
    </xf>
    <xf numFmtId="0" fontId="20" fillId="0" borderId="0"/>
    <xf numFmtId="0" fontId="137" fillId="0" borderId="0"/>
    <xf numFmtId="0" fontId="13" fillId="0" borderId="0"/>
    <xf numFmtId="0" fontId="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4" borderId="0"/>
    <xf numFmtId="172" fontId="18" fillId="0" borderId="0" applyFont="0" applyFill="0" applyBorder="0" applyAlignment="0" applyProtection="0"/>
    <xf numFmtId="173" fontId="18" fillId="0" borderId="0" applyFont="0" applyFill="0" applyBorder="0" applyAlignment="0" applyProtection="0"/>
    <xf numFmtId="0" fontId="89" fillId="23" borderId="0" applyNumberFormat="0" applyBorder="0" applyAlignment="0" applyProtection="0"/>
    <xf numFmtId="0" fontId="89" fillId="24" borderId="0" applyNumberFormat="0" applyBorder="0" applyAlignment="0" applyProtection="0"/>
    <xf numFmtId="0" fontId="89" fillId="20" borderId="0" applyNumberFormat="0" applyBorder="0" applyAlignment="0" applyProtection="0"/>
    <xf numFmtId="0" fontId="89" fillId="17" borderId="0" applyNumberFormat="0" applyBorder="0" applyAlignment="0" applyProtection="0"/>
    <xf numFmtId="0" fontId="89" fillId="18" borderId="0" applyNumberFormat="0" applyBorder="0" applyAlignment="0" applyProtection="0"/>
    <xf numFmtId="0" fontId="89" fillId="25" borderId="0" applyNumberFormat="0" applyBorder="0" applyAlignment="0" applyProtection="0"/>
    <xf numFmtId="0" fontId="90" fillId="7" borderId="2" applyNumberFormat="0" applyAlignment="0" applyProtection="0"/>
    <xf numFmtId="0" fontId="90" fillId="7" borderId="2" applyNumberFormat="0" applyAlignment="0" applyProtection="0"/>
    <xf numFmtId="0" fontId="90" fillId="7" borderId="2" applyNumberFormat="0" applyAlignment="0" applyProtection="0"/>
    <xf numFmtId="0" fontId="90" fillId="7" borderId="2" applyNumberFormat="0" applyAlignment="0" applyProtection="0"/>
    <xf numFmtId="0" fontId="91" fillId="4" borderId="0" applyNumberFormat="0" applyBorder="0" applyAlignment="0" applyProtection="0"/>
    <xf numFmtId="0" fontId="91" fillId="4" borderId="0" applyNumberFormat="0" applyBorder="0" applyAlignment="0" applyProtection="0"/>
    <xf numFmtId="0" fontId="92" fillId="0" borderId="4" applyNumberFormat="0" applyFill="0" applyAlignment="0" applyProtection="0"/>
    <xf numFmtId="0" fontId="92" fillId="0" borderId="4" applyNumberFormat="0" applyFill="0" applyAlignment="0" applyProtection="0"/>
    <xf numFmtId="0" fontId="93" fillId="0" borderId="5" applyNumberFormat="0" applyFill="0" applyAlignment="0" applyProtection="0"/>
    <xf numFmtId="0" fontId="93" fillId="0" borderId="5" applyNumberFormat="0" applyFill="0" applyAlignment="0" applyProtection="0"/>
    <xf numFmtId="0" fontId="94" fillId="0" borderId="6" applyNumberFormat="0" applyFill="0" applyAlignment="0" applyProtection="0"/>
    <xf numFmtId="0" fontId="94" fillId="0" borderId="6" applyNumberFormat="0" applyFill="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106" fillId="0" borderId="0"/>
    <xf numFmtId="0" fontId="106" fillId="0" borderId="0"/>
    <xf numFmtId="0" fontId="106" fillId="0" borderId="0"/>
    <xf numFmtId="0" fontId="106" fillId="0" borderId="0"/>
    <xf numFmtId="0" fontId="106" fillId="0" borderId="0"/>
    <xf numFmtId="0" fontId="106" fillId="0" borderId="0"/>
    <xf numFmtId="0" fontId="106" fillId="0" borderId="0"/>
    <xf numFmtId="0" fontId="106" fillId="0" borderId="0"/>
    <xf numFmtId="0" fontId="106" fillId="0" borderId="0"/>
    <xf numFmtId="0" fontId="106" fillId="0" borderId="0"/>
    <xf numFmtId="0" fontId="1" fillId="0" borderId="0"/>
    <xf numFmtId="0" fontId="1" fillId="0" borderId="0"/>
    <xf numFmtId="0" fontId="138" fillId="0" borderId="0"/>
    <xf numFmtId="0" fontId="1" fillId="0" borderId="0"/>
    <xf numFmtId="0" fontId="106" fillId="0" borderId="0"/>
    <xf numFmtId="0" fontId="88" fillId="0" borderId="0"/>
    <xf numFmtId="0" fontId="88" fillId="0" borderId="0"/>
    <xf numFmtId="0" fontId="137" fillId="0" borderId="0"/>
    <xf numFmtId="0" fontId="1" fillId="0" borderId="0"/>
    <xf numFmtId="0" fontId="1" fillId="0" borderId="0"/>
    <xf numFmtId="0" fontId="1" fillId="0" borderId="0"/>
    <xf numFmtId="0" fontId="1" fillId="0" borderId="0"/>
    <xf numFmtId="0" fontId="106" fillId="0" borderId="0"/>
    <xf numFmtId="0" fontId="106" fillId="0" borderId="0"/>
    <xf numFmtId="0" fontId="106" fillId="0" borderId="0"/>
    <xf numFmtId="0" fontId="106" fillId="0" borderId="0"/>
    <xf numFmtId="0" fontId="106" fillId="0" borderId="0"/>
    <xf numFmtId="0" fontId="95" fillId="0" borderId="7" applyNumberFormat="0" applyFill="0" applyAlignment="0" applyProtection="0"/>
    <xf numFmtId="0" fontId="95" fillId="0" borderId="7" applyNumberFormat="0" applyFill="0" applyAlignment="0" applyProtection="0"/>
    <xf numFmtId="0" fontId="95" fillId="0" borderId="7" applyNumberFormat="0" applyFill="0" applyAlignment="0" applyProtection="0"/>
    <xf numFmtId="0" fontId="89" fillId="23" borderId="0" applyNumberFormat="0" applyBorder="0" applyAlignment="0" applyProtection="0"/>
    <xf numFmtId="0" fontId="89" fillId="25" borderId="0" applyNumberFormat="0" applyBorder="0" applyAlignment="0" applyProtection="0"/>
    <xf numFmtId="0" fontId="89" fillId="26" borderId="0" applyNumberFormat="0" applyBorder="0" applyAlignment="0" applyProtection="0"/>
    <xf numFmtId="0" fontId="89" fillId="13" borderId="0" applyNumberFormat="0" applyBorder="0" applyAlignment="0" applyProtection="0"/>
    <xf numFmtId="0" fontId="89" fillId="18" borderId="0" applyNumberFormat="0" applyBorder="0" applyAlignment="0" applyProtection="0"/>
    <xf numFmtId="0" fontId="89" fillId="20" borderId="0" applyNumberFormat="0" applyBorder="0" applyAlignment="0" applyProtection="0"/>
    <xf numFmtId="0" fontId="96" fillId="26" borderId="9" applyNumberFormat="0" applyAlignment="0" applyProtection="0"/>
    <xf numFmtId="0" fontId="96" fillId="26" borderId="9" applyNumberFormat="0" applyAlignment="0" applyProtection="0"/>
    <xf numFmtId="0" fontId="96" fillId="26" borderId="9" applyNumberFormat="0" applyAlignment="0" applyProtection="0"/>
    <xf numFmtId="0" fontId="96" fillId="26" borderId="9" applyNumberFormat="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139" fillId="0" borderId="0" applyNumberFormat="0" applyFill="0" applyBorder="0" applyAlignment="0" applyProtection="0"/>
    <xf numFmtId="0" fontId="97" fillId="0" borderId="0" applyNumberFormat="0" applyFill="0" applyBorder="0" applyAlignment="0" applyProtection="0"/>
    <xf numFmtId="0" fontId="98" fillId="15" borderId="0" applyNumberFormat="0" applyBorder="0" applyAlignment="0" applyProtection="0"/>
    <xf numFmtId="0" fontId="98" fillId="15" borderId="0" applyNumberFormat="0" applyBorder="0" applyAlignment="0" applyProtection="0"/>
    <xf numFmtId="0" fontId="99" fillId="14" borderId="2" applyNumberFormat="0" applyAlignment="0" applyProtection="0"/>
    <xf numFmtId="0" fontId="1" fillId="0" borderId="0"/>
    <xf numFmtId="0" fontId="88" fillId="0" borderId="0"/>
    <xf numFmtId="0" fontId="100" fillId="0" borderId="8" applyNumberFormat="0" applyFill="0" applyAlignment="0" applyProtection="0"/>
    <xf numFmtId="0" fontId="101" fillId="3" borderId="0" applyNumberFormat="0" applyBorder="0" applyAlignment="0" applyProtection="0"/>
    <xf numFmtId="0" fontId="88" fillId="9" borderId="10" applyNumberFormat="0" applyFont="0" applyAlignment="0" applyProtection="0"/>
    <xf numFmtId="0" fontId="102" fillId="14" borderId="3" applyNumberFormat="0" applyAlignment="0" applyProtection="0"/>
    <xf numFmtId="0" fontId="95" fillId="0" borderId="7" applyNumberFormat="0" applyFill="0" applyAlignment="0" applyProtection="0"/>
    <xf numFmtId="0" fontId="98" fillId="15" borderId="0" applyNumberFormat="0" applyBorder="0" applyAlignment="0" applyProtection="0"/>
    <xf numFmtId="0" fontId="16" fillId="0" borderId="0"/>
    <xf numFmtId="0" fontId="103"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04" fillId="0" borderId="0" applyNumberFormat="0" applyFill="0" applyBorder="0" applyAlignment="0" applyProtection="0"/>
    <xf numFmtId="0" fontId="103" fillId="0" borderId="0" applyNumberFormat="0" applyFill="0" applyBorder="0" applyAlignment="0" applyProtection="0"/>
    <xf numFmtId="169" fontId="105" fillId="0" borderId="0" applyFont="0" applyFill="0" applyBorder="0" applyAlignment="0" applyProtection="0"/>
    <xf numFmtId="171" fontId="105"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91" fillId="4" borderId="0" applyNumberFormat="0" applyBorder="0" applyAlignment="0" applyProtection="0"/>
    <xf numFmtId="0" fontId="14" fillId="0" borderId="0">
      <protection locked="0"/>
    </xf>
  </cellStyleXfs>
  <cellXfs count="342">
    <xf numFmtId="0" fontId="0" fillId="0" borderId="0" xfId="0"/>
    <xf numFmtId="0" fontId="76" fillId="27" borderId="0" xfId="0" applyFont="1" applyFill="1" applyAlignment="1">
      <alignment horizontal="center" wrapText="1"/>
    </xf>
    <xf numFmtId="0" fontId="78" fillId="27" borderId="11" xfId="0" applyFont="1" applyFill="1" applyBorder="1" applyAlignment="1">
      <alignment horizontal="center" vertical="center" wrapText="1"/>
    </xf>
    <xf numFmtId="0" fontId="77" fillId="27" borderId="11" xfId="0" applyFont="1" applyFill="1" applyBorder="1" applyAlignment="1">
      <alignment horizontal="center" vertical="center" wrapText="1"/>
    </xf>
    <xf numFmtId="0" fontId="72" fillId="27" borderId="0" xfId="0" applyFont="1" applyFill="1" applyAlignment="1">
      <alignment horizontal="center" vertical="center" wrapText="1"/>
    </xf>
    <xf numFmtId="0" fontId="4" fillId="27" borderId="0" xfId="0" applyFont="1" applyFill="1"/>
    <xf numFmtId="166" fontId="4" fillId="27" borderId="12" xfId="0" applyNumberFormat="1" applyFont="1" applyFill="1" applyBorder="1" applyAlignment="1">
      <alignment vertical="top" wrapText="1"/>
    </xf>
    <xf numFmtId="0" fontId="4" fillId="27" borderId="0" xfId="0" applyFont="1" applyFill="1" applyAlignment="1"/>
    <xf numFmtId="0" fontId="40" fillId="27" borderId="0" xfId="0" applyFont="1" applyFill="1"/>
    <xf numFmtId="0" fontId="4" fillId="27" borderId="0" xfId="0" applyFont="1" applyFill="1" applyAlignment="1">
      <alignment vertical="top" wrapText="1"/>
    </xf>
    <xf numFmtId="0" fontId="4" fillId="27" borderId="0" xfId="0" applyFont="1" applyFill="1" applyBorder="1" applyAlignment="1">
      <alignment vertical="top" wrapText="1"/>
    </xf>
    <xf numFmtId="0" fontId="30" fillId="27" borderId="0" xfId="0" applyFont="1" applyFill="1" applyAlignment="1">
      <alignment horizontal="center" wrapText="1"/>
    </xf>
    <xf numFmtId="0" fontId="5" fillId="27" borderId="0" xfId="0" applyFont="1" applyFill="1" applyAlignment="1">
      <alignment vertical="top" wrapText="1"/>
    </xf>
    <xf numFmtId="0" fontId="5" fillId="27" borderId="0" xfId="0" applyFont="1" applyFill="1" applyBorder="1" applyAlignment="1">
      <alignment vertical="top" wrapText="1"/>
    </xf>
    <xf numFmtId="0" fontId="40" fillId="27" borderId="0" xfId="0" applyFont="1" applyFill="1" applyBorder="1"/>
    <xf numFmtId="0" fontId="42" fillId="27" borderId="0" xfId="0" applyFont="1" applyFill="1" applyAlignment="1">
      <alignment horizontal="centerContinuous"/>
    </xf>
    <xf numFmtId="0" fontId="10" fillId="27" borderId="0" xfId="0" applyFont="1" applyFill="1" applyBorder="1"/>
    <xf numFmtId="0" fontId="4" fillId="27" borderId="0" xfId="0" applyFont="1" applyFill="1" applyBorder="1"/>
    <xf numFmtId="166" fontId="31" fillId="27" borderId="0" xfId="0" applyNumberFormat="1" applyFont="1" applyFill="1" applyBorder="1"/>
    <xf numFmtId="166" fontId="40" fillId="27" borderId="0" xfId="0" applyNumberFormat="1" applyFont="1" applyFill="1" applyBorder="1" applyAlignment="1">
      <alignment vertical="top" wrapText="1"/>
    </xf>
    <xf numFmtId="0" fontId="46" fillId="27" borderId="0" xfId="0" applyFont="1" applyFill="1" applyBorder="1"/>
    <xf numFmtId="0" fontId="46" fillId="27" borderId="0" xfId="0" applyFont="1" applyFill="1"/>
    <xf numFmtId="0" fontId="48" fillId="27" borderId="0" xfId="0" applyFont="1" applyFill="1" applyBorder="1"/>
    <xf numFmtId="0" fontId="48" fillId="27" borderId="0" xfId="0" applyFont="1" applyFill="1" applyBorder="1" applyAlignment="1">
      <alignment wrapText="1"/>
    </xf>
    <xf numFmtId="0" fontId="48" fillId="27" borderId="0" xfId="0" applyFont="1" applyFill="1" applyBorder="1" applyAlignment="1"/>
    <xf numFmtId="0" fontId="49" fillId="27" borderId="0" xfId="0" applyFont="1" applyFill="1" applyBorder="1"/>
    <xf numFmtId="0" fontId="48" fillId="27" borderId="0" xfId="0" applyFont="1" applyFill="1"/>
    <xf numFmtId="0" fontId="48" fillId="27" borderId="0" xfId="0" applyFont="1" applyFill="1" applyBorder="1" applyAlignment="1">
      <alignment horizontal="center"/>
    </xf>
    <xf numFmtId="166" fontId="49" fillId="27" borderId="0" xfId="0" applyNumberFormat="1" applyFont="1" applyFill="1" applyBorder="1"/>
    <xf numFmtId="166" fontId="48" fillId="27" borderId="0" xfId="0" applyNumberFormat="1" applyFont="1" applyFill="1" applyBorder="1" applyAlignment="1"/>
    <xf numFmtId="166" fontId="50" fillId="27" borderId="0" xfId="0" applyNumberFormat="1" applyFont="1" applyFill="1" applyBorder="1"/>
    <xf numFmtId="0" fontId="51" fillId="27" borderId="0" xfId="0" applyFont="1" applyFill="1" applyBorder="1"/>
    <xf numFmtId="166" fontId="52" fillId="27" borderId="0" xfId="0" applyNumberFormat="1" applyFont="1" applyFill="1" applyBorder="1" applyAlignment="1">
      <alignment horizontal="center"/>
    </xf>
    <xf numFmtId="166" fontId="52" fillId="27" borderId="0" xfId="0" applyNumberFormat="1" applyFont="1" applyFill="1" applyBorder="1"/>
    <xf numFmtId="0" fontId="49" fillId="27" borderId="0" xfId="0" applyFont="1" applyFill="1" applyBorder="1" applyAlignment="1">
      <alignment horizontal="center"/>
    </xf>
    <xf numFmtId="166" fontId="53" fillId="27" borderId="0" xfId="0" applyNumberFormat="1" applyFont="1" applyFill="1" applyBorder="1"/>
    <xf numFmtId="2" fontId="54" fillId="27" borderId="0" xfId="0" applyNumberFormat="1" applyFont="1" applyFill="1" applyBorder="1" applyAlignment="1">
      <alignment horizontal="center"/>
    </xf>
    <xf numFmtId="0" fontId="54" fillId="27" borderId="0" xfId="0" applyFont="1" applyFill="1" applyBorder="1" applyAlignment="1">
      <alignment horizontal="center"/>
    </xf>
    <xf numFmtId="0" fontId="52" fillId="27" borderId="0" xfId="0" applyFont="1" applyFill="1" applyBorder="1"/>
    <xf numFmtId="0" fontId="55" fillId="27" borderId="0" xfId="0" applyFont="1" applyFill="1" applyBorder="1" applyAlignment="1">
      <alignment horizontal="center"/>
    </xf>
    <xf numFmtId="166" fontId="51" fillId="27" borderId="0" xfId="0" applyNumberFormat="1" applyFont="1" applyFill="1" applyBorder="1"/>
    <xf numFmtId="0" fontId="57" fillId="27" borderId="0" xfId="0" applyFont="1" applyFill="1" applyBorder="1" applyAlignment="1">
      <alignment horizontal="center" vertical="top" wrapText="1"/>
    </xf>
    <xf numFmtId="0" fontId="48" fillId="27" borderId="0" xfId="0" applyFont="1" applyFill="1" applyBorder="1" applyAlignment="1">
      <alignment horizontal="center" vertical="top" wrapText="1"/>
    </xf>
    <xf numFmtId="166" fontId="48" fillId="27" borderId="0" xfId="0" applyNumberFormat="1" applyFont="1" applyFill="1" applyBorder="1" applyAlignment="1">
      <alignment vertical="top" wrapText="1"/>
    </xf>
    <xf numFmtId="166" fontId="49" fillId="27" borderId="0" xfId="0" applyNumberFormat="1" applyFont="1" applyFill="1" applyBorder="1" applyAlignment="1">
      <alignment vertical="center" wrapText="1"/>
    </xf>
    <xf numFmtId="166" fontId="49" fillId="27" borderId="0" xfId="0" applyNumberFormat="1" applyFont="1" applyFill="1" applyBorder="1" applyAlignment="1">
      <alignment vertical="top" wrapText="1"/>
    </xf>
    <xf numFmtId="0" fontId="58" fillId="27" borderId="0" xfId="0" applyFont="1" applyFill="1"/>
    <xf numFmtId="0" fontId="41" fillId="27" borderId="0" xfId="0" applyFont="1" applyFill="1" applyAlignment="1">
      <alignment horizontal="center" vertical="center"/>
    </xf>
    <xf numFmtId="0" fontId="41" fillId="27" borderId="0" xfId="0" applyFont="1" applyFill="1" applyBorder="1" applyAlignment="1">
      <alignment horizontal="center" vertical="center"/>
    </xf>
    <xf numFmtId="0" fontId="48" fillId="27" borderId="0" xfId="0" applyFont="1" applyFill="1" applyBorder="1" applyAlignment="1">
      <alignment vertical="center"/>
    </xf>
    <xf numFmtId="0" fontId="57" fillId="27" borderId="0" xfId="0" applyFont="1" applyFill="1" applyBorder="1" applyAlignment="1">
      <alignment horizontal="center" vertical="center" wrapText="1"/>
    </xf>
    <xf numFmtId="0" fontId="40" fillId="27" borderId="0" xfId="0" applyFont="1" applyFill="1" applyBorder="1" applyAlignment="1">
      <alignment vertical="center"/>
    </xf>
    <xf numFmtId="0" fontId="40" fillId="27" borderId="0" xfId="0" applyFont="1" applyFill="1" applyAlignment="1">
      <alignment vertical="center"/>
    </xf>
    <xf numFmtId="0" fontId="4" fillId="27" borderId="0" xfId="0" applyFont="1" applyFill="1" applyAlignment="1">
      <alignment vertical="center" wrapText="1"/>
    </xf>
    <xf numFmtId="0" fontId="4" fillId="27" borderId="0" xfId="0" applyFont="1" applyFill="1" applyBorder="1" applyAlignment="1">
      <alignment vertical="center" wrapText="1"/>
    </xf>
    <xf numFmtId="166" fontId="48" fillId="27" borderId="0" xfId="0" applyNumberFormat="1" applyFont="1" applyFill="1" applyBorder="1" applyAlignment="1">
      <alignment vertical="center" wrapText="1"/>
    </xf>
    <xf numFmtId="0" fontId="48" fillId="27" borderId="0" xfId="0" applyFont="1" applyFill="1" applyBorder="1" applyAlignment="1">
      <alignment vertical="center" wrapText="1"/>
    </xf>
    <xf numFmtId="0" fontId="49" fillId="27" borderId="0" xfId="0" applyFont="1" applyFill="1" applyBorder="1" applyAlignment="1">
      <alignment vertical="center" wrapText="1"/>
    </xf>
    <xf numFmtId="0" fontId="4" fillId="27" borderId="0" xfId="0" applyFont="1" applyFill="1" applyBorder="1" applyAlignment="1">
      <alignment horizontal="centerContinuous" vertical="center" wrapText="1"/>
    </xf>
    <xf numFmtId="0" fontId="4" fillId="27" borderId="0" xfId="0" applyFont="1" applyFill="1" applyAlignment="1">
      <alignment vertical="center"/>
    </xf>
    <xf numFmtId="166" fontId="48" fillId="27" borderId="12" xfId="0" applyNumberFormat="1" applyFont="1" applyFill="1" applyBorder="1" applyAlignment="1">
      <alignment vertical="top" wrapText="1"/>
    </xf>
    <xf numFmtId="0" fontId="6" fillId="27" borderId="0" xfId="0" applyFont="1" applyFill="1" applyAlignment="1">
      <alignment horizontal="center" vertical="center"/>
    </xf>
    <xf numFmtId="166" fontId="4" fillId="27" borderId="0" xfId="0" applyNumberFormat="1" applyFont="1" applyFill="1" applyBorder="1" applyAlignment="1">
      <alignment vertical="top" wrapText="1"/>
    </xf>
    <xf numFmtId="0" fontId="9" fillId="27" borderId="0" xfId="0" applyFont="1" applyFill="1" applyBorder="1" applyAlignment="1">
      <alignment horizontal="left" indent="2"/>
    </xf>
    <xf numFmtId="0" fontId="60" fillId="27" borderId="0" xfId="0" applyFont="1" applyFill="1" applyBorder="1" applyAlignment="1">
      <alignment horizontal="left" vertical="justify"/>
    </xf>
    <xf numFmtId="166" fontId="63" fillId="27" borderId="0" xfId="0" applyNumberFormat="1" applyFont="1" applyFill="1" applyBorder="1" applyAlignment="1">
      <alignment vertical="justify"/>
    </xf>
    <xf numFmtId="166" fontId="59" fillId="27" borderId="0" xfId="0" applyNumberFormat="1" applyFont="1" applyFill="1" applyBorder="1" applyAlignment="1">
      <alignment vertical="justify" wrapText="1"/>
    </xf>
    <xf numFmtId="166" fontId="4" fillId="27" borderId="0" xfId="0" applyNumberFormat="1" applyFont="1" applyFill="1" applyBorder="1" applyAlignment="1">
      <alignment vertical="justify" wrapText="1"/>
    </xf>
    <xf numFmtId="0" fontId="4" fillId="27" borderId="0" xfId="0" applyFont="1" applyFill="1" applyBorder="1" applyAlignment="1"/>
    <xf numFmtId="0" fontId="59" fillId="27" borderId="0" xfId="0" applyFont="1" applyFill="1" applyBorder="1" applyAlignment="1"/>
    <xf numFmtId="0" fontId="6" fillId="27" borderId="0" xfId="0" applyFont="1" applyFill="1" applyBorder="1"/>
    <xf numFmtId="0" fontId="6" fillId="27" borderId="0" xfId="0" applyFont="1" applyFill="1" applyBorder="1" applyAlignment="1">
      <alignment vertical="center" wrapText="1"/>
    </xf>
    <xf numFmtId="166" fontId="6" fillId="27" borderId="0" xfId="0" applyNumberFormat="1" applyFont="1" applyFill="1" applyBorder="1"/>
    <xf numFmtId="166" fontId="27" fillId="27" borderId="0" xfId="0" applyNumberFormat="1" applyFont="1" applyFill="1" applyBorder="1" applyAlignment="1">
      <alignment horizontal="center"/>
    </xf>
    <xf numFmtId="166" fontId="4" fillId="27" borderId="0" xfId="0" applyNumberFormat="1" applyFont="1" applyFill="1" applyBorder="1" applyAlignment="1">
      <alignment horizontal="centerContinuous" vertical="center" wrapText="1"/>
    </xf>
    <xf numFmtId="166" fontId="27" fillId="27" borderId="0" xfId="0" applyNumberFormat="1" applyFont="1" applyFill="1" applyBorder="1" applyAlignment="1">
      <alignment horizontal="center" vertical="justify"/>
    </xf>
    <xf numFmtId="166" fontId="4" fillId="27" borderId="0" xfId="0" applyNumberFormat="1" applyFont="1" applyFill="1" applyBorder="1" applyAlignment="1">
      <alignment horizontal="center" vertical="center" wrapText="1"/>
    </xf>
    <xf numFmtId="166" fontId="4" fillId="27" borderId="0" xfId="0" applyNumberFormat="1" applyFont="1" applyFill="1" applyBorder="1" applyAlignment="1">
      <alignment vertical="center" wrapText="1"/>
    </xf>
    <xf numFmtId="166" fontId="27" fillId="27" borderId="0" xfId="0" applyNumberFormat="1" applyFont="1" applyFill="1" applyBorder="1"/>
    <xf numFmtId="166" fontId="28" fillId="27" borderId="0" xfId="0" applyNumberFormat="1" applyFont="1" applyFill="1" applyBorder="1"/>
    <xf numFmtId="166" fontId="62" fillId="27" borderId="0" xfId="0" applyNumberFormat="1" applyFont="1" applyFill="1" applyBorder="1" applyAlignment="1">
      <alignment horizontal="center"/>
    </xf>
    <xf numFmtId="2" fontId="62" fillId="27" borderId="0" xfId="0" applyNumberFormat="1" applyFont="1" applyFill="1" applyBorder="1" applyAlignment="1">
      <alignment horizontal="center"/>
    </xf>
    <xf numFmtId="0" fontId="62" fillId="27" borderId="0" xfId="0" applyFont="1" applyFill="1" applyBorder="1" applyAlignment="1">
      <alignment horizontal="center"/>
    </xf>
    <xf numFmtId="0" fontId="6" fillId="27" borderId="0" xfId="0" applyFont="1" applyFill="1" applyBorder="1" applyAlignment="1">
      <alignment horizontal="center"/>
    </xf>
    <xf numFmtId="166" fontId="6" fillId="27" borderId="0" xfId="0" applyNumberFormat="1" applyFont="1" applyFill="1" applyBorder="1" applyAlignment="1">
      <alignment horizontal="center" vertical="center" wrapText="1"/>
    </xf>
    <xf numFmtId="3" fontId="2" fillId="27" borderId="0" xfId="0" applyNumberFormat="1" applyFont="1" applyFill="1" applyBorder="1" applyAlignment="1">
      <alignment horizontal="center"/>
    </xf>
    <xf numFmtId="0" fontId="2" fillId="27" borderId="0" xfId="0" applyFont="1" applyFill="1" applyBorder="1" applyAlignment="1">
      <alignment horizontal="center"/>
    </xf>
    <xf numFmtId="0" fontId="10" fillId="27" borderId="0" xfId="0" applyFont="1" applyFill="1" applyBorder="1" applyAlignment="1">
      <alignment vertical="center" wrapText="1"/>
    </xf>
    <xf numFmtId="166" fontId="10" fillId="27" borderId="0" xfId="0" applyNumberFormat="1" applyFont="1" applyFill="1" applyBorder="1"/>
    <xf numFmtId="166" fontId="4" fillId="27" borderId="0" xfId="0" applyNumberFormat="1" applyFont="1" applyFill="1" applyBorder="1"/>
    <xf numFmtId="4" fontId="4" fillId="27" borderId="0" xfId="0" applyNumberFormat="1" applyFont="1" applyFill="1" applyBorder="1"/>
    <xf numFmtId="0" fontId="27" fillId="27" borderId="0" xfId="0" applyFont="1" applyFill="1" applyBorder="1"/>
    <xf numFmtId="167" fontId="27" fillId="27" borderId="0" xfId="0" applyNumberFormat="1" applyFont="1" applyFill="1" applyBorder="1"/>
    <xf numFmtId="166" fontId="27" fillId="0" borderId="0" xfId="0" applyNumberFormat="1" applyFont="1" applyFill="1" applyBorder="1" applyAlignment="1">
      <alignment horizontal="center"/>
    </xf>
    <xf numFmtId="166" fontId="6" fillId="27" borderId="0" xfId="0" applyNumberFormat="1" applyFont="1" applyFill="1" applyBorder="1" applyAlignment="1">
      <alignment vertical="center" wrapText="1"/>
    </xf>
    <xf numFmtId="0" fontId="69" fillId="27" borderId="0" xfId="0" applyFont="1" applyFill="1" applyAlignment="1">
      <alignment horizontal="center"/>
    </xf>
    <xf numFmtId="0" fontId="9" fillId="27" borderId="11" xfId="0" applyFont="1" applyFill="1" applyBorder="1" applyAlignment="1">
      <alignment horizontal="center" vertical="center" wrapText="1"/>
    </xf>
    <xf numFmtId="0" fontId="74" fillId="27" borderId="11" xfId="0" applyFont="1" applyFill="1" applyBorder="1" applyAlignment="1">
      <alignment horizontal="center" vertical="center" wrapText="1"/>
    </xf>
    <xf numFmtId="4" fontId="39" fillId="27"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7" borderId="11" xfId="0" applyNumberFormat="1" applyFont="1" applyFill="1" applyBorder="1" applyAlignment="1">
      <alignment horizontal="right" vertical="center" wrapText="1"/>
    </xf>
    <xf numFmtId="4" fontId="39" fillId="27" borderId="11" xfId="0" applyNumberFormat="1" applyFont="1" applyFill="1" applyBorder="1" applyAlignment="1">
      <alignment horizontal="right" vertical="center" wrapText="1"/>
    </xf>
    <xf numFmtId="4" fontId="37" fillId="27" borderId="11" xfId="0" applyNumberFormat="1" applyFont="1" applyFill="1" applyBorder="1" applyAlignment="1">
      <alignment horizontal="right" vertical="center" wrapText="1"/>
    </xf>
    <xf numFmtId="4" fontId="37" fillId="27" borderId="11" xfId="0" applyNumberFormat="1" applyFont="1" applyFill="1" applyBorder="1" applyAlignment="1">
      <alignment vertical="center" wrapText="1"/>
    </xf>
    <xf numFmtId="4" fontId="4" fillId="27" borderId="11" xfId="0" applyNumberFormat="1" applyFont="1" applyFill="1" applyBorder="1" applyAlignment="1">
      <alignment horizontal="right" vertical="center" wrapText="1"/>
    </xf>
    <xf numFmtId="4" fontId="65" fillId="27"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4" fillId="27" borderId="11" xfId="0" applyNumberFormat="1" applyFont="1" applyFill="1" applyBorder="1" applyAlignment="1">
      <alignment vertical="top" wrapText="1"/>
    </xf>
    <xf numFmtId="4" fontId="64" fillId="27" borderId="11" xfId="0" applyNumberFormat="1" applyFont="1" applyFill="1" applyBorder="1" applyAlignment="1">
      <alignment vertical="center" wrapText="1"/>
    </xf>
    <xf numFmtId="4" fontId="45" fillId="27" borderId="11" xfId="0" applyNumberFormat="1" applyFont="1" applyFill="1" applyBorder="1" applyAlignment="1">
      <alignment horizontal="right" vertical="center" wrapText="1"/>
    </xf>
    <xf numFmtId="166" fontId="79" fillId="27" borderId="11" xfId="0" applyNumberFormat="1" applyFont="1" applyFill="1" applyBorder="1" applyAlignment="1">
      <alignment horizontal="left" vertical="center" wrapText="1"/>
    </xf>
    <xf numFmtId="4" fontId="79" fillId="27" borderId="11" xfId="0" applyNumberFormat="1" applyFont="1" applyFill="1" applyBorder="1" applyAlignment="1">
      <alignment horizontal="right" vertical="center" wrapText="1"/>
    </xf>
    <xf numFmtId="49" fontId="37" fillId="27" borderId="11" xfId="0" applyNumberFormat="1" applyFont="1" applyFill="1" applyBorder="1" applyAlignment="1">
      <alignment horizontal="center" vertical="center" wrapText="1"/>
    </xf>
    <xf numFmtId="49" fontId="37" fillId="27" borderId="11" xfId="0" applyNumberFormat="1" applyFont="1" applyFill="1" applyBorder="1" applyAlignment="1">
      <alignment horizontal="center" vertical="top" wrapText="1"/>
    </xf>
    <xf numFmtId="49" fontId="9" fillId="27" borderId="11" xfId="0" applyNumberFormat="1" applyFont="1" applyFill="1" applyBorder="1" applyAlignment="1">
      <alignment horizontal="center" vertical="center" wrapText="1"/>
    </xf>
    <xf numFmtId="49" fontId="36" fillId="27" borderId="11" xfId="0" applyNumberFormat="1" applyFont="1" applyFill="1" applyBorder="1" applyAlignment="1">
      <alignment horizontal="center" vertical="center" wrapText="1"/>
    </xf>
    <xf numFmtId="49" fontId="64" fillId="27" borderId="11" xfId="0" applyNumberFormat="1" applyFont="1" applyFill="1" applyBorder="1" applyAlignment="1">
      <alignment horizontal="center" vertical="center" wrapText="1"/>
    </xf>
    <xf numFmtId="49" fontId="67"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center" wrapText="1"/>
    </xf>
    <xf numFmtId="49" fontId="9" fillId="27" borderId="11" xfId="0" applyNumberFormat="1" applyFont="1" applyFill="1" applyBorder="1" applyAlignment="1">
      <alignment horizontal="center" vertical="top" wrapText="1"/>
    </xf>
    <xf numFmtId="49" fontId="65" fillId="27" borderId="11" xfId="0" applyNumberFormat="1" applyFont="1" applyFill="1" applyBorder="1" applyAlignment="1">
      <alignment horizontal="center" vertical="center" wrapText="1"/>
    </xf>
    <xf numFmtId="49" fontId="12" fillId="27" borderId="11" xfId="0" applyNumberFormat="1" applyFont="1" applyFill="1" applyBorder="1" applyAlignment="1">
      <alignment horizontal="center" vertical="center" wrapText="1"/>
    </xf>
    <xf numFmtId="49" fontId="5" fillId="27" borderId="11" xfId="0" applyNumberFormat="1" applyFont="1" applyFill="1" applyBorder="1" applyAlignment="1">
      <alignment horizontal="center" vertical="top" wrapText="1"/>
    </xf>
    <xf numFmtId="49" fontId="64" fillId="27" borderId="11" xfId="0" applyNumberFormat="1" applyFont="1" applyFill="1" applyBorder="1" applyAlignment="1">
      <alignment horizontal="center" vertical="top" wrapText="1"/>
    </xf>
    <xf numFmtId="49" fontId="77" fillId="27" borderId="11" xfId="0" applyNumberFormat="1" applyFont="1" applyFill="1" applyBorder="1" applyAlignment="1">
      <alignment horizontal="center" vertical="center" wrapText="1"/>
    </xf>
    <xf numFmtId="49" fontId="4" fillId="27" borderId="11" xfId="0" applyNumberFormat="1" applyFont="1" applyFill="1" applyBorder="1" applyAlignment="1">
      <alignment horizontal="center" vertical="top" wrapText="1"/>
    </xf>
    <xf numFmtId="49" fontId="8" fillId="27" borderId="11" xfId="0" applyNumberFormat="1" applyFont="1" applyFill="1" applyBorder="1" applyAlignment="1">
      <alignment horizontal="center" vertical="top" wrapText="1"/>
    </xf>
    <xf numFmtId="49" fontId="4" fillId="27" borderId="11" xfId="0" applyNumberFormat="1" applyFont="1" applyFill="1" applyBorder="1" applyAlignment="1">
      <alignment horizontal="center" vertical="center" wrapText="1"/>
    </xf>
    <xf numFmtId="4" fontId="4" fillId="27" borderId="11" xfId="0" applyNumberFormat="1" applyFont="1" applyFill="1" applyBorder="1" applyAlignment="1">
      <alignment vertical="top" wrapText="1"/>
    </xf>
    <xf numFmtId="4" fontId="9" fillId="27" borderId="11" xfId="0" applyNumberFormat="1" applyFont="1" applyFill="1" applyBorder="1" applyAlignment="1">
      <alignment vertical="center" wrapText="1"/>
    </xf>
    <xf numFmtId="4" fontId="39"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top" wrapText="1"/>
    </xf>
    <xf numFmtId="4" fontId="39" fillId="27" borderId="11" xfId="0" applyNumberFormat="1" applyFont="1" applyFill="1" applyBorder="1" applyAlignment="1">
      <alignment vertical="top" wrapText="1"/>
    </xf>
    <xf numFmtId="0" fontId="73" fillId="27" borderId="0" xfId="0" applyFont="1" applyFill="1" applyAlignment="1">
      <alignment horizontal="center" wrapText="1"/>
    </xf>
    <xf numFmtId="0" fontId="39" fillId="27" borderId="11" xfId="0" applyFont="1" applyFill="1" applyBorder="1" applyAlignment="1">
      <alignment horizontal="center" vertical="center" wrapText="1"/>
    </xf>
    <xf numFmtId="0" fontId="39" fillId="27" borderId="11" xfId="0" applyFont="1" applyFill="1" applyBorder="1" applyAlignment="1">
      <alignment horizontal="center" vertical="center"/>
    </xf>
    <xf numFmtId="4" fontId="43" fillId="27" borderId="11" xfId="0" applyNumberFormat="1" applyFont="1" applyFill="1" applyBorder="1" applyAlignment="1">
      <alignment horizontal="right" vertical="center" wrapText="1"/>
    </xf>
    <xf numFmtId="4" fontId="77" fillId="27" borderId="11" xfId="0" applyNumberFormat="1" applyFont="1" applyFill="1" applyBorder="1" applyAlignment="1">
      <alignment horizontal="right" vertical="center" wrapText="1"/>
    </xf>
    <xf numFmtId="49" fontId="77" fillId="0" borderId="11" xfId="0" applyNumberFormat="1" applyFont="1" applyBorder="1" applyAlignment="1">
      <alignment horizontal="center" vertical="center"/>
    </xf>
    <xf numFmtId="4" fontId="9" fillId="27" borderId="11" xfId="0" applyNumberFormat="1" applyFont="1" applyFill="1" applyBorder="1" applyAlignment="1">
      <alignment horizontal="center" vertical="center" wrapText="1"/>
    </xf>
    <xf numFmtId="49" fontId="86" fillId="27"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7" borderId="11" xfId="0" applyNumberFormat="1" applyFont="1" applyFill="1" applyBorder="1" applyAlignment="1">
      <alignment vertical="top" wrapText="1"/>
    </xf>
    <xf numFmtId="0" fontId="86" fillId="27" borderId="11" xfId="0" applyFont="1" applyFill="1" applyBorder="1" applyAlignment="1">
      <alignment horizontal="center" vertical="center" wrapText="1"/>
    </xf>
    <xf numFmtId="0" fontId="81" fillId="27" borderId="0" xfId="0" applyFont="1" applyFill="1" applyBorder="1" applyAlignment="1">
      <alignment vertical="center"/>
    </xf>
    <xf numFmtId="0" fontId="107" fillId="27" borderId="0" xfId="0" applyFont="1" applyFill="1" applyBorder="1" applyAlignment="1">
      <alignment horizontal="center" vertical="center" wrapText="1"/>
    </xf>
    <xf numFmtId="0" fontId="80" fillId="27" borderId="0" xfId="0" applyFont="1" applyFill="1" applyBorder="1" applyAlignment="1">
      <alignment vertical="center"/>
    </xf>
    <xf numFmtId="0" fontId="80" fillId="27" borderId="0" xfId="0" applyFont="1" applyFill="1" applyAlignment="1">
      <alignment vertical="center"/>
    </xf>
    <xf numFmtId="0" fontId="59" fillId="27" borderId="0" xfId="0" applyFont="1" applyFill="1" applyAlignment="1">
      <alignment vertical="center"/>
    </xf>
    <xf numFmtId="49" fontId="77" fillId="27" borderId="11" xfId="0" applyNumberFormat="1" applyFont="1" applyFill="1" applyBorder="1" applyAlignment="1">
      <alignment horizontal="center" vertical="center"/>
    </xf>
    <xf numFmtId="49" fontId="78" fillId="27" borderId="11" xfId="0" applyNumberFormat="1" applyFont="1" applyFill="1" applyBorder="1" applyAlignment="1">
      <alignment horizontal="center" vertical="center" wrapText="1"/>
    </xf>
    <xf numFmtId="49" fontId="39" fillId="27" borderId="11" xfId="0" applyNumberFormat="1" applyFont="1" applyFill="1" applyBorder="1" applyAlignment="1">
      <alignment horizontal="center" vertical="center"/>
    </xf>
    <xf numFmtId="0" fontId="67" fillId="27" borderId="11" xfId="0" applyFont="1" applyFill="1" applyBorder="1" applyAlignment="1">
      <alignment horizontal="center" vertical="center" wrapText="1"/>
    </xf>
    <xf numFmtId="0" fontId="67" fillId="0" borderId="11" xfId="0" applyFont="1" applyBorder="1" applyAlignment="1">
      <alignment horizontal="center" vertical="center" wrapText="1"/>
    </xf>
    <xf numFmtId="0" fontId="3" fillId="27" borderId="11" xfId="0" applyFont="1" applyFill="1" applyBorder="1" applyAlignment="1">
      <alignment horizontal="center" vertical="center" wrapText="1"/>
    </xf>
    <xf numFmtId="4" fontId="84" fillId="27" borderId="11" xfId="0" applyNumberFormat="1" applyFont="1" applyFill="1" applyBorder="1" applyAlignment="1">
      <alignment vertical="top" wrapText="1"/>
    </xf>
    <xf numFmtId="4" fontId="4" fillId="27" borderId="11" xfId="0" applyNumberFormat="1" applyFont="1" applyFill="1" applyBorder="1"/>
    <xf numFmtId="4" fontId="39" fillId="27" borderId="11" xfId="0" applyNumberFormat="1" applyFont="1" applyFill="1" applyBorder="1" applyAlignment="1">
      <alignment horizontal="right" vertical="top" wrapText="1"/>
    </xf>
    <xf numFmtId="4" fontId="4" fillId="27" borderId="11" xfId="0" applyNumberFormat="1" applyFont="1" applyFill="1" applyBorder="1" applyAlignment="1">
      <alignment horizontal="right" vertical="top" wrapText="1"/>
    </xf>
    <xf numFmtId="4" fontId="64" fillId="27" borderId="11" xfId="0" applyNumberFormat="1" applyFont="1" applyFill="1" applyBorder="1" applyAlignment="1">
      <alignment horizontal="right" vertical="top" wrapText="1"/>
    </xf>
    <xf numFmtId="4" fontId="37" fillId="27" borderId="11" xfId="0" applyNumberFormat="1" applyFont="1" applyFill="1" applyBorder="1" applyAlignment="1">
      <alignment vertical="top" wrapText="1"/>
    </xf>
    <xf numFmtId="4" fontId="9" fillId="27" borderId="11" xfId="0" applyNumberFormat="1" applyFont="1" applyFill="1" applyBorder="1" applyAlignment="1">
      <alignment vertical="top" wrapText="1"/>
    </xf>
    <xf numFmtId="4" fontId="83" fillId="27" borderId="11" xfId="0" applyNumberFormat="1" applyFont="1" applyFill="1" applyBorder="1" applyAlignment="1">
      <alignment vertical="center" wrapText="1"/>
    </xf>
    <xf numFmtId="4" fontId="83" fillId="0" borderId="11" xfId="0" applyNumberFormat="1" applyFont="1" applyFill="1" applyBorder="1" applyAlignment="1">
      <alignment horizontal="right" vertical="center" wrapText="1"/>
    </xf>
    <xf numFmtId="4" fontId="83" fillId="0" borderId="11" xfId="0" applyNumberFormat="1" applyFont="1" applyFill="1" applyBorder="1" applyAlignment="1">
      <alignment vertical="center" wrapText="1"/>
    </xf>
    <xf numFmtId="166" fontId="39" fillId="27" borderId="11" xfId="0" applyNumberFormat="1" applyFont="1" applyFill="1" applyBorder="1" applyAlignment="1">
      <alignment horizontal="center" vertical="center" wrapText="1"/>
    </xf>
    <xf numFmtId="166" fontId="3" fillId="27" borderId="11" xfId="0" applyNumberFormat="1" applyFont="1" applyFill="1" applyBorder="1" applyAlignment="1">
      <alignment horizontal="center" vertical="center" wrapText="1"/>
    </xf>
    <xf numFmtId="166" fontId="64" fillId="27" borderId="11" xfId="0" applyNumberFormat="1" applyFont="1" applyFill="1" applyBorder="1" applyAlignment="1">
      <alignment horizontal="center" vertical="center" wrapText="1"/>
    </xf>
    <xf numFmtId="0" fontId="67" fillId="27" borderId="11" xfId="0" applyFont="1" applyFill="1" applyBorder="1" applyAlignment="1">
      <alignment horizontal="center" vertical="top" wrapText="1"/>
    </xf>
    <xf numFmtId="166" fontId="37" fillId="27" borderId="11" xfId="0" applyNumberFormat="1" applyFont="1" applyFill="1" applyBorder="1" applyAlignment="1">
      <alignment horizontal="center" vertical="center" wrapText="1"/>
    </xf>
    <xf numFmtId="166" fontId="77" fillId="27" borderId="11" xfId="0" applyNumberFormat="1" applyFont="1" applyFill="1" applyBorder="1" applyAlignment="1">
      <alignment horizontal="center" vertical="center" wrapText="1"/>
    </xf>
    <xf numFmtId="166" fontId="11" fillId="27" borderId="11" xfId="0" applyNumberFormat="1" applyFont="1" applyFill="1" applyBorder="1" applyAlignment="1">
      <alignment horizontal="center" vertical="center" wrapText="1"/>
    </xf>
    <xf numFmtId="166" fontId="79" fillId="27" borderId="11" xfId="0" applyNumberFormat="1" applyFont="1" applyFill="1" applyBorder="1" applyAlignment="1">
      <alignment horizontal="center" vertical="center" wrapText="1"/>
    </xf>
    <xf numFmtId="0" fontId="66" fillId="27" borderId="11" xfId="0" applyFont="1" applyFill="1" applyBorder="1" applyAlignment="1">
      <alignment horizontal="center" vertical="center" wrapText="1"/>
    </xf>
    <xf numFmtId="166" fontId="4" fillId="27" borderId="11" xfId="0" applyNumberFormat="1" applyFont="1" applyFill="1" applyBorder="1" applyAlignment="1">
      <alignment horizontal="center" vertical="center" wrapText="1"/>
    </xf>
    <xf numFmtId="0" fontId="36" fillId="27" borderId="11" xfId="0" applyFont="1" applyFill="1" applyBorder="1" applyAlignment="1">
      <alignment horizontal="center" vertical="center" wrapText="1"/>
    </xf>
    <xf numFmtId="0" fontId="36" fillId="27" borderId="11" xfId="0" applyFont="1" applyFill="1" applyBorder="1" applyAlignment="1">
      <alignment horizontal="center" vertical="top" wrapText="1"/>
    </xf>
    <xf numFmtId="166" fontId="64" fillId="0" borderId="11" xfId="0" applyNumberFormat="1" applyFont="1" applyFill="1" applyBorder="1" applyAlignment="1">
      <alignment horizontal="center" vertical="center" wrapText="1"/>
    </xf>
    <xf numFmtId="0" fontId="70" fillId="27"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0" fillId="0" borderId="11" xfId="0" applyFont="1" applyBorder="1" applyAlignment="1">
      <alignment horizontal="center" vertical="center" wrapText="1"/>
    </xf>
    <xf numFmtId="0" fontId="39" fillId="0" borderId="11" xfId="0" applyFont="1" applyBorder="1" applyAlignment="1">
      <alignment horizontal="center" vertical="center" wrapText="1"/>
    </xf>
    <xf numFmtId="166" fontId="67" fillId="0" borderId="11" xfId="0" applyNumberFormat="1" applyFont="1" applyBorder="1" applyAlignment="1">
      <alignment horizontal="center" vertical="center" wrapText="1"/>
    </xf>
    <xf numFmtId="0" fontId="66" fillId="27" borderId="11" xfId="0" applyFont="1" applyFill="1" applyBorder="1" applyAlignment="1">
      <alignment horizontal="center" vertical="top" wrapText="1"/>
    </xf>
    <xf numFmtId="0" fontId="33" fillId="27" borderId="11" xfId="0" applyFont="1" applyFill="1" applyBorder="1" applyAlignment="1">
      <alignment horizontal="center" vertical="top" wrapText="1"/>
    </xf>
    <xf numFmtId="0" fontId="39" fillId="27" borderId="11" xfId="0" applyNumberFormat="1" applyFont="1" applyFill="1" applyBorder="1" applyAlignment="1">
      <alignment horizontal="center" vertical="center" wrapText="1"/>
    </xf>
    <xf numFmtId="0" fontId="66"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0" fillId="27" borderId="11" xfId="0" applyFont="1" applyFill="1" applyBorder="1" applyAlignment="1">
      <alignment horizontal="center" vertical="top" wrapText="1"/>
    </xf>
    <xf numFmtId="0" fontId="64" fillId="27" borderId="11" xfId="0" applyFont="1" applyFill="1" applyBorder="1" applyAlignment="1">
      <alignment horizontal="center" vertical="center" wrapText="1"/>
    </xf>
    <xf numFmtId="0" fontId="37" fillId="27" borderId="11" xfId="0" applyFont="1" applyFill="1" applyBorder="1" applyAlignment="1">
      <alignment horizontal="center" vertical="center" wrapText="1"/>
    </xf>
    <xf numFmtId="0" fontId="34" fillId="27" borderId="11" xfId="0" applyFont="1" applyFill="1" applyBorder="1" applyAlignment="1">
      <alignment horizontal="center" vertical="top" wrapText="1"/>
    </xf>
    <xf numFmtId="0" fontId="71" fillId="27" borderId="11" xfId="0" applyFont="1" applyFill="1" applyBorder="1" applyAlignment="1">
      <alignment horizontal="center" vertical="center" wrapText="1"/>
    </xf>
    <xf numFmtId="166" fontId="39" fillId="0" borderId="11" xfId="0" applyNumberFormat="1" applyFont="1" applyBorder="1" applyAlignment="1">
      <alignment horizontal="center" vertical="center" wrapText="1"/>
    </xf>
    <xf numFmtId="0" fontId="39" fillId="27"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66" fillId="27" borderId="11" xfId="0" applyNumberFormat="1" applyFont="1" applyFill="1" applyBorder="1" applyAlignment="1">
      <alignment horizontal="center" vertical="center" wrapText="1"/>
    </xf>
    <xf numFmtId="0" fontId="82" fillId="27" borderId="11" xfId="0" applyFont="1" applyFill="1" applyBorder="1" applyAlignment="1">
      <alignment horizontal="center" vertical="top" wrapText="1"/>
    </xf>
    <xf numFmtId="0" fontId="68" fillId="27" borderId="11" xfId="0" applyFont="1" applyFill="1" applyBorder="1" applyAlignment="1">
      <alignment horizontal="center" vertical="center" wrapText="1"/>
    </xf>
    <xf numFmtId="4" fontId="86" fillId="27" borderId="11" xfId="0" applyNumberFormat="1" applyFont="1" applyFill="1" applyBorder="1" applyAlignment="1">
      <alignment horizontal="right" vertical="center" wrapText="1"/>
    </xf>
    <xf numFmtId="4" fontId="9" fillId="27" borderId="11" xfId="0" applyNumberFormat="1" applyFont="1" applyFill="1" applyBorder="1" applyAlignment="1">
      <alignment horizontal="right" vertical="center" wrapText="1"/>
    </xf>
    <xf numFmtId="49" fontId="43" fillId="27" borderId="11" xfId="0" applyNumberFormat="1" applyFont="1" applyFill="1" applyBorder="1" applyAlignment="1">
      <alignment horizontal="center" vertical="center" wrapText="1"/>
    </xf>
    <xf numFmtId="49" fontId="77" fillId="0" borderId="11" xfId="0" applyNumberFormat="1" applyFont="1" applyBorder="1" applyAlignment="1">
      <alignment horizontal="center" vertical="center" wrapText="1"/>
    </xf>
    <xf numFmtId="166" fontId="111" fillId="27" borderId="11" xfId="0" applyNumberFormat="1" applyFont="1" applyFill="1" applyBorder="1" applyAlignment="1">
      <alignment horizontal="center" vertical="center" wrapText="1"/>
    </xf>
    <xf numFmtId="166" fontId="112" fillId="27" borderId="11" xfId="0" applyNumberFormat="1" applyFont="1" applyFill="1" applyBorder="1" applyAlignment="1">
      <alignment horizontal="center" vertical="center" wrapText="1"/>
    </xf>
    <xf numFmtId="0" fontId="110" fillId="27" borderId="11" xfId="0" applyFont="1" applyFill="1" applyBorder="1" applyAlignment="1">
      <alignment horizontal="center" vertical="center" wrapText="1"/>
    </xf>
    <xf numFmtId="0" fontId="47" fillId="27" borderId="0" xfId="0" applyFont="1" applyFill="1" applyBorder="1"/>
    <xf numFmtId="166" fontId="47" fillId="27" borderId="0" xfId="0" applyNumberFormat="1" applyFont="1" applyFill="1" applyBorder="1" applyAlignment="1">
      <alignment vertical="top" wrapText="1"/>
    </xf>
    <xf numFmtId="0" fontId="113" fillId="27" borderId="0" xfId="0" applyFont="1" applyFill="1" applyBorder="1"/>
    <xf numFmtId="0" fontId="113" fillId="27" borderId="0" xfId="0" applyFont="1" applyFill="1"/>
    <xf numFmtId="0" fontId="9" fillId="27" borderId="0" xfId="0" applyFont="1" applyFill="1"/>
    <xf numFmtId="166" fontId="37" fillId="0" borderId="11" xfId="0" applyNumberFormat="1" applyFont="1" applyBorder="1" applyAlignment="1">
      <alignment horizontal="center" vertical="center" wrapText="1"/>
    </xf>
    <xf numFmtId="49" fontId="12" fillId="27" borderId="11" xfId="0" applyNumberFormat="1" applyFont="1" applyFill="1" applyBorder="1" applyAlignment="1">
      <alignment horizontal="center" vertical="top" wrapText="1"/>
    </xf>
    <xf numFmtId="0" fontId="39" fillId="27" borderId="11" xfId="0" applyFont="1" applyFill="1" applyBorder="1" applyAlignment="1">
      <alignment horizontal="center" vertical="top" wrapText="1"/>
    </xf>
    <xf numFmtId="166" fontId="38" fillId="27" borderId="11" xfId="0" applyNumberFormat="1" applyFont="1" applyFill="1" applyBorder="1" applyAlignment="1">
      <alignment horizontal="center" vertical="center" wrapText="1"/>
    </xf>
    <xf numFmtId="166" fontId="114" fillId="27" borderId="11" xfId="0" applyNumberFormat="1" applyFont="1" applyFill="1" applyBorder="1" applyAlignment="1">
      <alignment horizontal="center" vertical="center" wrapText="1"/>
    </xf>
    <xf numFmtId="4" fontId="4" fillId="27" borderId="0" xfId="0" applyNumberFormat="1" applyFont="1" applyFill="1"/>
    <xf numFmtId="0" fontId="39" fillId="0" borderId="11" xfId="0" applyFont="1" applyFill="1" applyBorder="1" applyAlignment="1" applyProtection="1">
      <alignment horizontal="center" vertical="center" wrapText="1"/>
    </xf>
    <xf numFmtId="1" fontId="39" fillId="0" borderId="13" xfId="0" applyNumberFormat="1" applyFont="1" applyBorder="1" applyAlignment="1">
      <alignment horizontal="center" wrapText="1"/>
    </xf>
    <xf numFmtId="0" fontId="119" fillId="27" borderId="0" xfId="0" applyFont="1" applyFill="1" applyBorder="1"/>
    <xf numFmtId="166" fontId="119" fillId="27" borderId="0" xfId="0" applyNumberFormat="1" applyFont="1" applyFill="1" applyBorder="1" applyAlignment="1">
      <alignment vertical="top" wrapText="1"/>
    </xf>
    <xf numFmtId="0" fontId="120" fillId="27" borderId="0" xfId="0" applyFont="1" applyFill="1" applyBorder="1"/>
    <xf numFmtId="0" fontId="120" fillId="27" borderId="0" xfId="0" applyFont="1" applyFill="1"/>
    <xf numFmtId="0" fontId="37" fillId="27" borderId="0" xfId="0" applyFont="1" applyFill="1"/>
    <xf numFmtId="4" fontId="77" fillId="27" borderId="11" xfId="0" applyNumberFormat="1" applyFont="1" applyFill="1" applyBorder="1" applyAlignment="1">
      <alignment vertical="center" wrapText="1"/>
    </xf>
    <xf numFmtId="166" fontId="9" fillId="27" borderId="11" xfId="0" applyNumberFormat="1" applyFont="1" applyFill="1" applyBorder="1" applyAlignment="1">
      <alignment horizontal="center" vertical="center" wrapText="1"/>
    </xf>
    <xf numFmtId="1" fontId="77" fillId="0" borderId="13" xfId="0" applyNumberFormat="1" applyFont="1" applyBorder="1" applyAlignment="1">
      <alignment horizontal="center" vertical="center" wrapText="1"/>
    </xf>
    <xf numFmtId="166" fontId="43" fillId="27" borderId="11" xfId="0" applyNumberFormat="1" applyFont="1" applyFill="1" applyBorder="1" applyAlignment="1">
      <alignment horizontal="center" vertical="center" wrapText="1"/>
    </xf>
    <xf numFmtId="4" fontId="77" fillId="0" borderId="11" xfId="0" applyNumberFormat="1" applyFont="1" applyFill="1" applyBorder="1" applyAlignment="1">
      <alignment horizontal="right" vertical="center" wrapText="1"/>
    </xf>
    <xf numFmtId="0" fontId="78" fillId="0" borderId="11" xfId="0" applyFont="1" applyBorder="1" applyAlignment="1">
      <alignment horizontal="center" vertical="center" wrapText="1"/>
    </xf>
    <xf numFmtId="0" fontId="77" fillId="27" borderId="11" xfId="0" applyNumberFormat="1" applyFont="1" applyFill="1" applyBorder="1" applyAlignment="1">
      <alignment horizontal="center" vertical="center" wrapText="1"/>
    </xf>
    <xf numFmtId="0" fontId="8" fillId="27" borderId="11" xfId="0" applyFont="1" applyFill="1" applyBorder="1" applyAlignment="1">
      <alignment horizontal="center" vertical="center" wrapText="1"/>
    </xf>
    <xf numFmtId="166" fontId="44" fillId="27" borderId="11" xfId="0" applyNumberFormat="1" applyFont="1" applyFill="1" applyBorder="1" applyAlignment="1">
      <alignment horizontal="center" vertical="center" wrapText="1"/>
    </xf>
    <xf numFmtId="4" fontId="44" fillId="27" borderId="11" xfId="0" applyNumberFormat="1" applyFont="1" applyFill="1" applyBorder="1" applyAlignment="1">
      <alignment horizontal="right" vertical="center" wrapText="1"/>
    </xf>
    <xf numFmtId="49" fontId="77" fillId="0" borderId="11" xfId="0" applyNumberFormat="1" applyFont="1" applyFill="1" applyBorder="1" applyAlignment="1">
      <alignment horizontal="center" vertical="center" wrapText="1"/>
    </xf>
    <xf numFmtId="4" fontId="77" fillId="27" borderId="11" xfId="0" applyNumberFormat="1" applyFont="1" applyFill="1" applyBorder="1" applyAlignment="1">
      <alignment horizontal="center" vertical="center" wrapText="1"/>
    </xf>
    <xf numFmtId="1" fontId="77" fillId="0" borderId="14" xfId="0" applyNumberFormat="1" applyFont="1" applyBorder="1" applyAlignment="1">
      <alignment horizontal="center" vertical="center" wrapText="1"/>
    </xf>
    <xf numFmtId="1" fontId="77" fillId="0" borderId="11" xfId="0" applyNumberFormat="1" applyFont="1" applyBorder="1" applyAlignment="1">
      <alignment horizontal="center" vertical="center" wrapText="1"/>
    </xf>
    <xf numFmtId="4" fontId="86" fillId="0" borderId="11" xfId="0" applyNumberFormat="1" applyFont="1" applyFill="1" applyBorder="1" applyAlignment="1">
      <alignment vertical="center" wrapText="1"/>
    </xf>
    <xf numFmtId="0" fontId="86" fillId="0" borderId="11" xfId="0" applyFont="1" applyFill="1" applyBorder="1" applyAlignment="1">
      <alignment horizontal="center" vertical="center" wrapText="1"/>
    </xf>
    <xf numFmtId="166" fontId="43" fillId="0" borderId="11" xfId="0" applyNumberFormat="1" applyFont="1" applyFill="1" applyBorder="1" applyAlignment="1">
      <alignment horizontal="center" vertical="center" wrapText="1"/>
    </xf>
    <xf numFmtId="0" fontId="77" fillId="0" borderId="11" xfId="0" applyFont="1" applyFill="1" applyBorder="1" applyAlignment="1">
      <alignment horizontal="center" vertical="center" wrapText="1"/>
    </xf>
    <xf numFmtId="0" fontId="77" fillId="0" borderId="11" xfId="0" applyFont="1" applyFill="1" applyBorder="1" applyAlignment="1" applyProtection="1">
      <alignment horizontal="center" vertical="center" wrapText="1"/>
    </xf>
    <xf numFmtId="4" fontId="77" fillId="27" borderId="11" xfId="0" applyNumberFormat="1" applyFont="1" applyFill="1" applyBorder="1" applyAlignment="1">
      <alignment vertical="top" wrapText="1"/>
    </xf>
    <xf numFmtId="166" fontId="9" fillId="0" borderId="11" xfId="0" applyNumberFormat="1" applyFont="1" applyFill="1" applyBorder="1" applyAlignment="1">
      <alignment horizontal="center" vertical="center" wrapText="1"/>
    </xf>
    <xf numFmtId="0" fontId="71" fillId="0" borderId="11" xfId="0" applyFont="1" applyBorder="1" applyAlignment="1">
      <alignment horizontal="center" vertical="center" wrapText="1"/>
    </xf>
    <xf numFmtId="4" fontId="43" fillId="0" borderId="11" xfId="0" applyNumberFormat="1" applyFont="1" applyFill="1" applyBorder="1" applyAlignment="1">
      <alignment horizontal="right" vertical="center" wrapText="1"/>
    </xf>
    <xf numFmtId="1" fontId="122" fillId="0" borderId="13" xfId="0" applyNumberFormat="1" applyFont="1" applyBorder="1" applyAlignment="1">
      <alignment horizontal="center" wrapText="1"/>
    </xf>
    <xf numFmtId="0" fontId="7" fillId="27" borderId="0" xfId="0" applyFont="1" applyFill="1" applyBorder="1"/>
    <xf numFmtId="0" fontId="7" fillId="27" borderId="0" xfId="0" applyFont="1" applyFill="1"/>
    <xf numFmtId="0" fontId="7" fillId="27" borderId="0" xfId="0" applyFont="1" applyFill="1" applyBorder="1" applyAlignment="1">
      <alignment vertical="center"/>
    </xf>
    <xf numFmtId="4" fontId="32" fillId="27" borderId="0" xfId="0" applyNumberFormat="1" applyFont="1" applyFill="1" applyBorder="1" applyAlignment="1">
      <alignment vertical="center"/>
    </xf>
    <xf numFmtId="4" fontId="7" fillId="27" borderId="0" xfId="0" applyNumberFormat="1" applyFont="1" applyFill="1"/>
    <xf numFmtId="4" fontId="123" fillId="27" borderId="0" xfId="0" applyNumberFormat="1" applyFont="1" applyFill="1" applyBorder="1" applyAlignment="1">
      <alignment horizontal="center" vertical="center" wrapText="1"/>
    </xf>
    <xf numFmtId="0" fontId="61" fillId="27" borderId="0" xfId="0" applyFont="1" applyFill="1" applyAlignment="1">
      <alignment horizontal="center"/>
    </xf>
    <xf numFmtId="4" fontId="109" fillId="27" borderId="11" xfId="0" applyNumberFormat="1" applyFont="1" applyFill="1" applyBorder="1" applyAlignment="1">
      <alignment vertical="top" wrapText="1"/>
    </xf>
    <xf numFmtId="166" fontId="78" fillId="0" borderId="11" xfId="0" applyNumberFormat="1" applyFont="1" applyBorder="1" applyAlignment="1">
      <alignment horizontal="center" vertical="center" wrapText="1"/>
    </xf>
    <xf numFmtId="1" fontId="122" fillId="0" borderId="13" xfId="0" applyNumberFormat="1" applyFont="1" applyBorder="1" applyAlignment="1">
      <alignment horizontal="center" vertical="center" wrapText="1"/>
    </xf>
    <xf numFmtId="0" fontId="124" fillId="27" borderId="0" xfId="0" applyFont="1" applyFill="1"/>
    <xf numFmtId="0" fontId="124" fillId="27" borderId="0" xfId="0" applyFont="1" applyFill="1" applyBorder="1" applyAlignment="1">
      <alignment vertical="center"/>
    </xf>
    <xf numFmtId="0" fontId="124" fillId="27" borderId="0" xfId="0" applyFont="1" applyFill="1" applyBorder="1"/>
    <xf numFmtId="4" fontId="6" fillId="27" borderId="0" xfId="0" applyNumberFormat="1" applyFont="1" applyFill="1" applyBorder="1" applyAlignment="1">
      <alignment vertical="center"/>
    </xf>
    <xf numFmtId="0" fontId="78" fillId="0" borderId="11" xfId="0" applyFont="1" applyFill="1" applyBorder="1" applyAlignment="1">
      <alignment horizontal="center" vertical="center" wrapText="1"/>
    </xf>
    <xf numFmtId="0" fontId="78" fillId="0" borderId="15" xfId="0" applyFont="1" applyFill="1" applyBorder="1" applyAlignment="1">
      <alignment horizontal="center" vertical="center" wrapText="1"/>
    </xf>
    <xf numFmtId="0" fontId="126" fillId="27" borderId="0" xfId="0" applyFont="1" applyFill="1"/>
    <xf numFmtId="4" fontId="127" fillId="27" borderId="0" xfId="0" applyNumberFormat="1" applyFont="1" applyFill="1" applyBorder="1" applyAlignment="1">
      <alignment vertical="center"/>
    </xf>
    <xf numFmtId="4" fontId="128" fillId="27" borderId="0" xfId="0" applyNumberFormat="1" applyFont="1" applyFill="1" applyBorder="1" applyAlignment="1">
      <alignment horizontal="center" vertical="center" wrapText="1"/>
    </xf>
    <xf numFmtId="166" fontId="58" fillId="27" borderId="0" xfId="0" applyNumberFormat="1" applyFont="1" applyFill="1" applyBorder="1" applyAlignment="1">
      <alignment vertical="top" wrapText="1"/>
    </xf>
    <xf numFmtId="1" fontId="122" fillId="0" borderId="11" xfId="0" applyNumberFormat="1" applyFont="1" applyBorder="1" applyAlignment="1">
      <alignment horizontal="center" vertical="center" wrapText="1"/>
    </xf>
    <xf numFmtId="0" fontId="125" fillId="27" borderId="0" xfId="0" applyFont="1" applyFill="1" applyBorder="1" applyAlignment="1">
      <alignment horizontal="left"/>
    </xf>
    <xf numFmtId="0" fontId="125" fillId="27" borderId="0" xfId="0" applyFont="1" applyFill="1" applyAlignment="1">
      <alignment horizontal="center"/>
    </xf>
    <xf numFmtId="0" fontId="125" fillId="27" borderId="0" xfId="0" applyFont="1" applyFill="1" applyAlignment="1">
      <alignment horizontal="center" wrapText="1"/>
    </xf>
    <xf numFmtId="166" fontId="9" fillId="27" borderId="0" xfId="0" applyNumberFormat="1" applyFont="1" applyFill="1" applyBorder="1" applyAlignment="1">
      <alignment horizontal="center" vertical="center" wrapText="1"/>
    </xf>
    <xf numFmtId="0" fontId="9" fillId="27" borderId="0" xfId="0" applyFont="1" applyFill="1" applyBorder="1" applyAlignment="1">
      <alignment horizontal="center" vertical="center" wrapText="1"/>
    </xf>
    <xf numFmtId="0" fontId="130" fillId="27" borderId="0" xfId="0" applyFont="1" applyFill="1" applyBorder="1"/>
    <xf numFmtId="49" fontId="9" fillId="27" borderId="16" xfId="0" applyNumberFormat="1" applyFont="1" applyFill="1" applyBorder="1" applyAlignment="1">
      <alignment horizontal="center" vertical="center" wrapText="1"/>
    </xf>
    <xf numFmtId="166" fontId="77" fillId="27" borderId="15" xfId="0" applyNumberFormat="1" applyFont="1" applyFill="1" applyBorder="1" applyAlignment="1">
      <alignment horizontal="center" vertical="center" wrapText="1"/>
    </xf>
    <xf numFmtId="0" fontId="67" fillId="27" borderId="16" xfId="0" applyFont="1" applyFill="1" applyBorder="1" applyAlignment="1">
      <alignment horizontal="center" vertical="center" wrapText="1"/>
    </xf>
    <xf numFmtId="4" fontId="37" fillId="27" borderId="16" xfId="0" applyNumberFormat="1" applyFont="1" applyFill="1" applyBorder="1" applyAlignment="1">
      <alignment horizontal="right" vertical="center" wrapText="1"/>
    </xf>
    <xf numFmtId="4" fontId="39" fillId="27" borderId="16" xfId="0" applyNumberFormat="1" applyFont="1" applyFill="1" applyBorder="1" applyAlignment="1">
      <alignment horizontal="right" vertical="center" wrapText="1"/>
    </xf>
    <xf numFmtId="49" fontId="37" fillId="27" borderId="16"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4" fontId="43" fillId="27" borderId="11" xfId="0" applyNumberFormat="1" applyFont="1" applyFill="1" applyBorder="1" applyAlignment="1">
      <alignment vertical="center" wrapText="1"/>
    </xf>
    <xf numFmtId="166" fontId="4" fillId="27" borderId="17" xfId="0" applyNumberFormat="1" applyFont="1" applyFill="1" applyBorder="1" applyAlignment="1">
      <alignment vertical="center" wrapText="1"/>
    </xf>
    <xf numFmtId="166" fontId="10" fillId="27" borderId="17" xfId="0" applyNumberFormat="1" applyFont="1" applyFill="1" applyBorder="1" applyAlignment="1">
      <alignment horizontal="center" vertical="center" wrapText="1"/>
    </xf>
    <xf numFmtId="166" fontId="6" fillId="27" borderId="17" xfId="0" applyNumberFormat="1" applyFont="1" applyFill="1" applyBorder="1" applyAlignment="1">
      <alignment vertical="center" wrapText="1"/>
    </xf>
    <xf numFmtId="0" fontId="6" fillId="27" borderId="0" xfId="0" applyFont="1" applyFill="1" applyBorder="1" applyAlignment="1">
      <alignment vertical="center"/>
    </xf>
    <xf numFmtId="4" fontId="132" fillId="27" borderId="0" xfId="0" applyNumberFormat="1" applyFont="1" applyFill="1" applyBorder="1" applyAlignment="1">
      <alignment vertical="center"/>
    </xf>
    <xf numFmtId="0" fontId="132" fillId="27" borderId="0" xfId="0" applyFont="1" applyFill="1" applyBorder="1" applyAlignment="1">
      <alignment vertical="center"/>
    </xf>
    <xf numFmtId="4" fontId="134" fillId="27" borderId="0" xfId="0" applyNumberFormat="1" applyFont="1" applyFill="1" applyBorder="1" applyAlignment="1">
      <alignment vertical="center"/>
    </xf>
    <xf numFmtId="4" fontId="135" fillId="27" borderId="0" xfId="0" applyNumberFormat="1" applyFont="1" applyFill="1" applyBorder="1" applyAlignment="1">
      <alignment horizontal="center" vertical="center" wrapText="1"/>
    </xf>
    <xf numFmtId="166" fontId="124" fillId="27" borderId="0" xfId="0" applyNumberFormat="1" applyFont="1" applyFill="1" applyBorder="1" applyAlignment="1">
      <alignment vertical="top" wrapText="1"/>
    </xf>
    <xf numFmtId="0" fontId="136" fillId="27" borderId="0" xfId="0" applyFont="1" applyFill="1"/>
    <xf numFmtId="0" fontId="136" fillId="27" borderId="0" xfId="0" applyFont="1" applyFill="1" applyBorder="1"/>
    <xf numFmtId="166" fontId="134" fillId="27" borderId="0" xfId="0" applyNumberFormat="1" applyFont="1" applyFill="1" applyBorder="1" applyAlignment="1">
      <alignment vertical="center" wrapText="1"/>
    </xf>
    <xf numFmtId="166" fontId="132" fillId="27" borderId="0" xfId="0" applyNumberFormat="1" applyFont="1" applyFill="1" applyBorder="1" applyAlignment="1">
      <alignment vertical="top" wrapText="1"/>
    </xf>
    <xf numFmtId="4" fontId="134" fillId="27" borderId="0" xfId="0" applyNumberFormat="1" applyFont="1" applyFill="1" applyBorder="1" applyAlignment="1">
      <alignment horizontal="center" vertical="center"/>
    </xf>
    <xf numFmtId="0" fontId="132" fillId="27" borderId="0" xfId="0" applyFont="1" applyFill="1" applyBorder="1" applyAlignment="1">
      <alignment horizontal="center" vertical="center"/>
    </xf>
    <xf numFmtId="0" fontId="39" fillId="0" borderId="11" xfId="0" applyNumberFormat="1" applyFont="1" applyBorder="1" applyAlignment="1">
      <alignment horizontal="center" vertical="center" wrapText="1"/>
    </xf>
    <xf numFmtId="166" fontId="113" fillId="27" borderId="0" xfId="0" applyNumberFormat="1" applyFont="1" applyFill="1" applyBorder="1" applyAlignment="1">
      <alignment vertical="top" wrapText="1"/>
    </xf>
    <xf numFmtId="0" fontId="141" fillId="27" borderId="0" xfId="0" applyFont="1" applyFill="1" applyBorder="1" applyAlignment="1">
      <alignment vertical="center"/>
    </xf>
    <xf numFmtId="4" fontId="124" fillId="27" borderId="0" xfId="0" applyNumberFormat="1" applyFont="1" applyFill="1" applyBorder="1"/>
    <xf numFmtId="4" fontId="131" fillId="27" borderId="11" xfId="0" applyNumberFormat="1" applyFont="1" applyFill="1" applyBorder="1" applyAlignment="1">
      <alignment horizontal="right" vertical="center" wrapText="1"/>
    </xf>
    <xf numFmtId="4" fontId="10" fillId="27" borderId="11" xfId="0" applyNumberFormat="1" applyFont="1" applyFill="1" applyBorder="1" applyAlignment="1">
      <alignment vertical="center" wrapText="1"/>
    </xf>
    <xf numFmtId="0" fontId="24" fillId="27" borderId="0" xfId="0" applyFont="1" applyFill="1" applyAlignment="1">
      <alignment horizontal="left" vertical="center" wrapText="1"/>
    </xf>
    <xf numFmtId="0" fontId="75" fillId="27" borderId="0" xfId="0" applyFont="1" applyFill="1" applyAlignment="1">
      <alignment horizontal="left" vertical="center" wrapText="1"/>
    </xf>
    <xf numFmtId="0" fontId="61" fillId="27" borderId="0" xfId="0" applyFont="1" applyFill="1" applyAlignment="1">
      <alignment horizontal="center"/>
    </xf>
    <xf numFmtId="0" fontId="56" fillId="27" borderId="0" xfId="0" applyFont="1" applyFill="1" applyBorder="1" applyAlignment="1">
      <alignment horizontal="center"/>
    </xf>
    <xf numFmtId="0" fontId="57" fillId="27" borderId="0" xfId="0" applyFont="1" applyFill="1" applyBorder="1" applyAlignment="1">
      <alignment horizontal="center" vertical="top" wrapText="1"/>
    </xf>
    <xf numFmtId="0" fontId="9" fillId="27" borderId="11" xfId="0" applyFont="1" applyFill="1" applyBorder="1" applyAlignment="1">
      <alignment horizontal="center" vertical="center" wrapText="1"/>
    </xf>
    <xf numFmtId="0" fontId="77" fillId="27" borderId="11" xfId="0" applyFont="1" applyFill="1" applyBorder="1" applyAlignment="1">
      <alignment horizontal="center" vertical="center" wrapText="1"/>
    </xf>
    <xf numFmtId="0" fontId="10" fillId="27" borderId="11" xfId="0" applyFont="1" applyFill="1" applyBorder="1" applyAlignment="1">
      <alignment horizontal="center" vertical="center" wrapText="1"/>
    </xf>
    <xf numFmtId="0" fontId="10" fillId="27" borderId="11" xfId="0" applyFont="1" applyFill="1" applyBorder="1" applyAlignment="1">
      <alignment vertical="center" textRotation="255" wrapText="1"/>
    </xf>
    <xf numFmtId="0" fontId="10" fillId="27" borderId="11" xfId="0" applyFont="1" applyFill="1" applyBorder="1" applyAlignment="1">
      <alignment vertical="center"/>
    </xf>
    <xf numFmtId="0" fontId="6" fillId="27" borderId="11" xfId="0" applyFont="1" applyFill="1" applyBorder="1"/>
    <xf numFmtId="0" fontId="9" fillId="27" borderId="16" xfId="0" applyFont="1" applyFill="1" applyBorder="1" applyAlignment="1">
      <alignment horizontal="center" vertical="center" wrapText="1"/>
    </xf>
    <xf numFmtId="0" fontId="9" fillId="27" borderId="12" xfId="0" applyFont="1" applyFill="1" applyBorder="1" applyAlignment="1">
      <alignment horizontal="center" vertical="center" wrapText="1"/>
    </xf>
    <xf numFmtId="0" fontId="9" fillId="27" borderId="15" xfId="0" applyFont="1" applyFill="1" applyBorder="1" applyAlignment="1">
      <alignment horizontal="center" vertical="center" wrapText="1"/>
    </xf>
    <xf numFmtId="0" fontId="35" fillId="27" borderId="11" xfId="0" applyFont="1" applyFill="1" applyBorder="1" applyAlignment="1">
      <alignment horizontal="center" vertical="center" wrapText="1"/>
    </xf>
    <xf numFmtId="0" fontId="3" fillId="27" borderId="11" xfId="0" applyFont="1" applyFill="1" applyBorder="1" applyAlignment="1">
      <alignment horizontal="center" vertical="center" wrapText="1"/>
    </xf>
    <xf numFmtId="0" fontId="4" fillId="27" borderId="11" xfId="0" applyFont="1" applyFill="1" applyBorder="1" applyAlignment="1">
      <alignment horizontal="center" vertical="center" wrapText="1"/>
    </xf>
    <xf numFmtId="0" fontId="48" fillId="27" borderId="0" xfId="0" applyFont="1" applyFill="1" applyBorder="1" applyAlignment="1">
      <alignment horizontal="center"/>
    </xf>
    <xf numFmtId="0" fontId="75" fillId="27" borderId="0" xfId="0" applyFont="1" applyFill="1" applyAlignment="1">
      <alignment horizontal="center" wrapText="1"/>
    </xf>
    <xf numFmtId="0" fontId="29" fillId="0" borderId="18" xfId="0" applyFont="1" applyFill="1" applyBorder="1" applyAlignment="1">
      <alignment horizontal="center" vertical="center" wrapText="1"/>
    </xf>
    <xf numFmtId="0" fontId="85" fillId="27" borderId="0" xfId="0" applyFont="1" applyFill="1" applyAlignment="1">
      <alignment horizontal="center" vertical="top"/>
    </xf>
    <xf numFmtId="0" fontId="9" fillId="27" borderId="16" xfId="0" applyFont="1" applyFill="1" applyBorder="1" applyAlignment="1">
      <alignment horizontal="center" vertical="center" textRotation="90" wrapText="1"/>
    </xf>
    <xf numFmtId="0" fontId="9" fillId="27" borderId="12" xfId="0" applyFont="1" applyFill="1" applyBorder="1" applyAlignment="1">
      <alignment horizontal="center" vertical="center" textRotation="90" wrapText="1"/>
    </xf>
    <xf numFmtId="0" fontId="3" fillId="27" borderId="12" xfId="0" applyFont="1" applyFill="1" applyBorder="1" applyAlignment="1">
      <alignment horizontal="center" vertical="center" textRotation="90" wrapText="1"/>
    </xf>
    <xf numFmtId="0" fontId="9" fillId="27" borderId="15" xfId="0" applyFont="1" applyFill="1" applyBorder="1" applyAlignment="1">
      <alignment horizontal="center" vertical="center" textRotation="90" wrapText="1"/>
    </xf>
    <xf numFmtId="0" fontId="35" fillId="27" borderId="19" xfId="0" applyFont="1" applyFill="1" applyBorder="1" applyAlignment="1">
      <alignment horizontal="center" vertical="center" wrapText="1"/>
    </xf>
    <xf numFmtId="0" fontId="35" fillId="27" borderId="20" xfId="0" applyFont="1" applyFill="1" applyBorder="1" applyAlignment="1">
      <alignment horizontal="center" vertical="center" wrapText="1"/>
    </xf>
    <xf numFmtId="0" fontId="35" fillId="27" borderId="21" xfId="0" applyFont="1" applyFill="1" applyBorder="1" applyAlignment="1">
      <alignment horizontal="center" vertical="center" wrapText="1"/>
    </xf>
    <xf numFmtId="0" fontId="35" fillId="27" borderId="22" xfId="0" applyFont="1" applyFill="1" applyBorder="1" applyAlignment="1">
      <alignment horizontal="center" vertical="center" wrapText="1"/>
    </xf>
    <xf numFmtId="0" fontId="35" fillId="27" borderId="0" xfId="0" applyFont="1" applyFill="1" applyBorder="1" applyAlignment="1">
      <alignment horizontal="center" vertical="center" wrapText="1"/>
    </xf>
    <xf numFmtId="0" fontId="35" fillId="27" borderId="23" xfId="0" applyFont="1" applyFill="1" applyBorder="1" applyAlignment="1">
      <alignment horizontal="center" vertical="center" wrapText="1"/>
    </xf>
    <xf numFmtId="0" fontId="35" fillId="27" borderId="24" xfId="0" applyFont="1" applyFill="1" applyBorder="1" applyAlignment="1">
      <alignment horizontal="center" vertical="center" wrapText="1"/>
    </xf>
    <xf numFmtId="0" fontId="35" fillId="27" borderId="18" xfId="0" applyFont="1" applyFill="1" applyBorder="1" applyAlignment="1">
      <alignment horizontal="center" vertical="center" wrapText="1"/>
    </xf>
    <xf numFmtId="0" fontId="35" fillId="27" borderId="25" xfId="0" applyFont="1" applyFill="1" applyBorder="1" applyAlignment="1">
      <alignment horizontal="center" vertical="center" wrapText="1"/>
    </xf>
    <xf numFmtId="49" fontId="39" fillId="27" borderId="11" xfId="0" applyNumberFormat="1" applyFont="1" applyFill="1" applyBorder="1" applyAlignment="1">
      <alignment horizontal="center" vertical="center" wrapText="1"/>
    </xf>
    <xf numFmtId="49" fontId="77" fillId="27" borderId="11" xfId="0" applyNumberFormat="1" applyFont="1" applyFill="1" applyBorder="1" applyAlignment="1">
      <alignment horizontal="center" vertical="center" wrapText="1"/>
    </xf>
    <xf numFmtId="49" fontId="9" fillId="27" borderId="11" xfId="0" applyNumberFormat="1" applyFont="1" applyFill="1" applyBorder="1" applyAlignment="1">
      <alignment horizontal="center" vertical="top" wrapText="1"/>
    </xf>
  </cellXfs>
  <cellStyles count="737">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 дод_4" xfId="24"/>
    <cellStyle name="_доходи_ дод_4" xfId="25"/>
    <cellStyle name="_доходи_1" xfId="26"/>
    <cellStyle name="_доходи_1" xfId="27"/>
    <cellStyle name="_доходи_дод 3" xfId="28"/>
    <cellStyle name="_доходи_дод 3" xfId="29"/>
    <cellStyle name="_доходи_дод 5" xfId="30"/>
    <cellStyle name="_доходи_дод 5" xfId="31"/>
    <cellStyle name="_доходи_дод 8 передача установ" xfId="32"/>
    <cellStyle name="_доходи_дод 8 передача установ" xfId="33"/>
    <cellStyle name="_доходи_дод 8 передача установ_ дод_4" xfId="34"/>
    <cellStyle name="_доходи_дод 8 передача установ_ дод_4" xfId="35"/>
    <cellStyle name="_доходи_дод 8 передача установ_дод 3" xfId="36"/>
    <cellStyle name="_доходи_дод 8 передача установ_дод 3" xfId="37"/>
    <cellStyle name="_доходи_дод 8 передача установ_дод 5" xfId="38"/>
    <cellStyle name="_доходи_дод 8 передача установ_дод 5" xfId="39"/>
    <cellStyle name="_доходи_дод 8 передача установ_дод_1 - 6" xfId="40"/>
    <cellStyle name="_доходи_дод 8 передача установ_дод_1 - 6" xfId="41"/>
    <cellStyle name="_доходи_дод 8 передача установ_дод_1 - 7" xfId="42"/>
    <cellStyle name="_доходи_дод 8 передача установ_дод_1 - 7" xfId="43"/>
    <cellStyle name="_доходи_дод 8 передача установ_дод_1 - 7_дод_4" xfId="44"/>
    <cellStyle name="_доходи_дод 8 передача установ_дод_1 - 7_дод_4" xfId="45"/>
    <cellStyle name="_доходи_дод 8 передача установ_дод_1 - 7фзк" xfId="46"/>
    <cellStyle name="_доходи_дод 8 передача установ_дод_1 - 7фзк" xfId="47"/>
    <cellStyle name="_доходи_дод 8 передача установ_дод_1 - 8 _онов_СЕСІЯ" xfId="48"/>
    <cellStyle name="_доходи_дод 8 передача установ_дод_1 - 8 _онов_СЕСІЯ" xfId="49"/>
    <cellStyle name="_доходи_дод 8 передача установ_дод_1-7" xfId="50"/>
    <cellStyle name="_доходи_дод 8 передача установ_дод_1-7" xfId="51"/>
    <cellStyle name="_доходи_дод 8 передача установ_дод_4" xfId="52"/>
    <cellStyle name="_доходи_дод 8 передача установ_дод_4" xfId="53"/>
    <cellStyle name="_доходи_дод 8 передача установ_дод_4 (кредити)" xfId="54"/>
    <cellStyle name="_доходи_дод 8 передача установ_дод_4 (кредити)" xfId="55"/>
    <cellStyle name="_доходи_дод 8 передача установ_дод_5" xfId="56"/>
    <cellStyle name="_доходи_дод 8 передача установ_дод_5" xfId="57"/>
    <cellStyle name="_доходи_дод 8 передача установ_дод1" xfId="58"/>
    <cellStyle name="_доходи_дод 8 передача установ_дод1" xfId="59"/>
    <cellStyle name="_доходи_дод 8 передача установ_дод2" xfId="60"/>
    <cellStyle name="_доходи_дод 8 передача установ_дод2" xfId="61"/>
    <cellStyle name="_доходи_дод 8 передача установ_дод4" xfId="62"/>
    <cellStyle name="_доходи_дод 8 передача установ_дод4" xfId="63"/>
    <cellStyle name="_доходи_дод 8 передача установ_дод5" xfId="64"/>
    <cellStyle name="_доходи_дод 8 передача установ_дод5" xfId="65"/>
    <cellStyle name="_доходи_дод 8 передача установ_дод6" xfId="66"/>
    <cellStyle name="_доходи_дод 8 передача установ_дод6" xfId="67"/>
    <cellStyle name="_доходи_дод 8 передача установ_дод7" xfId="68"/>
    <cellStyle name="_доходи_дод 8 передача установ_дод7" xfId="69"/>
    <cellStyle name="_доходи_дод 8 передача установ_Додатки до розпорядження 2023 1-7 19.07.2023 " xfId="70"/>
    <cellStyle name="_доходи_дод 8 передача установ_Додатки до розпорядження 2023 1-7 19.07.2023 " xfId="71"/>
    <cellStyle name="_доходи_дод 8 передача установ_Додатки до розпорядження 2023 3-7 19.07.2023 " xfId="72"/>
    <cellStyle name="_доходи_дод 8 передача установ_Додатки до розпорядження 2023 3-7 19.07.2023 " xfId="73"/>
    <cellStyle name="_доходи_дод 8 передача установ_додаток 5" xfId="74"/>
    <cellStyle name="_доходи_дод 8 передача установ_додаток 5" xfId="75"/>
    <cellStyle name="_доходи_дод 8 передача установ_Додаток 8 до розпорядження (1)" xfId="76"/>
    <cellStyle name="_доходи_дод 8 передача установ_Додаток 8 до розпорядження (1)" xfId="77"/>
    <cellStyle name="_доходи_дод 8 передача установ_доходи" xfId="78"/>
    <cellStyle name="_доходи_дод 8 передача установ_доходи" xfId="79"/>
    <cellStyle name="_доходи_дод 8 передача установ_Книга1" xfId="80"/>
    <cellStyle name="_доходи_дод 8 передача установ_Книга1" xfId="81"/>
    <cellStyle name="_доходи_дод 8 передача установ_робДодатки до розпорядження 2023 3-7 .2023 " xfId="82"/>
    <cellStyle name="_доходи_дод 8 передача установ_робДодатки до розпорядження 2023 3-7 .2023 " xfId="83"/>
    <cellStyle name="_доходи_дод_1 - 5 " xfId="84"/>
    <cellStyle name="_доходи_дод_1 - 5 " xfId="85"/>
    <cellStyle name="_доходи_дод_1 - 6" xfId="86"/>
    <cellStyle name="_доходи_дод_1 - 6" xfId="87"/>
    <cellStyle name="_доходи_дод_1 - 7" xfId="88"/>
    <cellStyle name="_доходи_дод_1 - 7" xfId="89"/>
    <cellStyle name="_доходи_дод_1 - 7 АПК  ПРОЄКТ НА 2023  " xfId="90"/>
    <cellStyle name="_доходи_дод_1 - 7 АПК  ПРОЄКТ НА 2023  " xfId="91"/>
    <cellStyle name="_доходи_дод_1 - 7фзк" xfId="92"/>
    <cellStyle name="_доходи_дод_1 - 7фзк" xfId="93"/>
    <cellStyle name="_доходи_дод_1 - 8 " xfId="94"/>
    <cellStyle name="_доходи_дод_1 - 8 " xfId="95"/>
    <cellStyle name="_доходи_дод_1 - 8 _онов_СЕСІЯ" xfId="96"/>
    <cellStyle name="_доходи_дод_1 - 8 _онов_СЕСІЯ" xfId="97"/>
    <cellStyle name="_доходи_дод_1-5 " xfId="98"/>
    <cellStyle name="_доходи_дод_1-5 " xfId="99"/>
    <cellStyle name="_доходи_дод_1-5 _доходи" xfId="100"/>
    <cellStyle name="_доходи_дод_1-5 _доходи" xfId="101"/>
    <cellStyle name="_доходи_дод_1-6 " xfId="102"/>
    <cellStyle name="_доходи_дод_1-6 " xfId="103"/>
    <cellStyle name="_доходи_дод_1-6 _ дод_4" xfId="104"/>
    <cellStyle name="_доходи_дод_1-6 _ дод_4" xfId="105"/>
    <cellStyle name="_доходи_дод_1-6 _дод 3" xfId="106"/>
    <cellStyle name="_доходи_дод_1-6 _дод 3" xfId="107"/>
    <cellStyle name="_доходи_дод_1-6 _дод 5" xfId="108"/>
    <cellStyle name="_доходи_дод_1-6 _дод 5" xfId="109"/>
    <cellStyle name="_доходи_дод_1-6 _дод_1 - 5 " xfId="110"/>
    <cellStyle name="_доходи_дод_1-6 _дод_1 - 5 " xfId="111"/>
    <cellStyle name="_доходи_дод_1-6 _дод_1 - 6" xfId="112"/>
    <cellStyle name="_доходи_дод_1-6 _дод_1 - 6" xfId="113"/>
    <cellStyle name="_доходи_дод_1-6 _дод_1 - 7" xfId="114"/>
    <cellStyle name="_доходи_дод_1-6 _дод_1 - 7" xfId="115"/>
    <cellStyle name="_доходи_дод_1-6 _дод_1 - 7 АПК  ПРОЄКТ НА 2023  " xfId="116"/>
    <cellStyle name="_доходи_дод_1-6 _дод_1 - 7 АПК  ПРОЄКТ НА 2023  " xfId="117"/>
    <cellStyle name="_доходи_дод_1-6 _дод_1 - 7фзк" xfId="118"/>
    <cellStyle name="_доходи_дод_1-6 _дод_1 - 7фзк" xfId="119"/>
    <cellStyle name="_доходи_дод_1-6 _дод_1 - 8 " xfId="120"/>
    <cellStyle name="_доходи_дод_1-6 _дод_1 - 8 " xfId="121"/>
    <cellStyle name="_доходи_дод_1-6 _дод_1 - 8 _онов_СЕСІЯ" xfId="122"/>
    <cellStyle name="_доходи_дод_1-6 _дод_1 - 8 _онов_СЕСІЯ" xfId="123"/>
    <cellStyle name="_доходи_дод_1-6 _дод_1-5 " xfId="124"/>
    <cellStyle name="_доходи_дод_1-6 _дод_1-5 " xfId="125"/>
    <cellStyle name="_доходи_дод_1-6 _дод_1-5 _доходи" xfId="126"/>
    <cellStyle name="_доходи_дод_1-6 _дод_1-5 _доходи" xfId="127"/>
    <cellStyle name="_доходи_дод_1-6 _дод_1-7" xfId="128"/>
    <cellStyle name="_доходи_дод_1-6 _дод_1-7" xfId="129"/>
    <cellStyle name="_доходи_дод_1-6 _дод_1-7 " xfId="130"/>
    <cellStyle name="_доходи_дод_1-6 _дод_1-7 " xfId="131"/>
    <cellStyle name="_доходи_дод_1-6 _дод_1-7 _доходи" xfId="132"/>
    <cellStyle name="_доходи_дод_1-6 _дод_1-7 _доходи" xfId="133"/>
    <cellStyle name="_доходи_дод_1-6 _дод_4" xfId="134"/>
    <cellStyle name="_доходи_дод_1-6 _дод_4" xfId="135"/>
    <cellStyle name="_доходи_дод_1-6 _дод_4 (кредити)" xfId="136"/>
    <cellStyle name="_доходи_дод_1-6 _дод_4 (кредити)" xfId="137"/>
    <cellStyle name="_доходи_дод_1-6 _дод_5" xfId="138"/>
    <cellStyle name="_доходи_дод_1-6 _дод_5" xfId="139"/>
    <cellStyle name="_доходи_дод_1-6 _дод1" xfId="140"/>
    <cellStyle name="_доходи_дод_1-6 _дод1" xfId="141"/>
    <cellStyle name="_доходи_дод_1-6 _дод2" xfId="142"/>
    <cellStyle name="_доходи_дод_1-6 _дод2" xfId="143"/>
    <cellStyle name="_доходи_дод_1-6 _дод4" xfId="144"/>
    <cellStyle name="_доходи_дод_1-6 _дод4" xfId="145"/>
    <cellStyle name="_доходи_дод_1-6 _дод5" xfId="146"/>
    <cellStyle name="_доходи_дод_1-6 _дод5" xfId="147"/>
    <cellStyle name="_доходи_дод_1-6 _дод6" xfId="148"/>
    <cellStyle name="_доходи_дод_1-6 _дод6" xfId="149"/>
    <cellStyle name="_доходи_дод_1-6 _дод7" xfId="150"/>
    <cellStyle name="_доходи_дод_1-6 _дод7" xfId="151"/>
    <cellStyle name="_доходи_дод_1-6 _Додатки до розпорядження 2023 1-7 19.07.2023 " xfId="152"/>
    <cellStyle name="_доходи_дод_1-6 _Додатки до розпорядження 2023 1-7 19.07.2023 " xfId="153"/>
    <cellStyle name="_доходи_дод_1-6 _Додатки до розпорядження 2023 3-7 19.07.2023 " xfId="154"/>
    <cellStyle name="_доходи_дод_1-6 _Додатки до розпорядження 2023 3-7 19.07.2023 " xfId="155"/>
    <cellStyle name="_доходи_дод_1-6 _додаток 5" xfId="156"/>
    <cellStyle name="_доходи_дод_1-6 _додаток 5" xfId="157"/>
    <cellStyle name="_доходи_дод_1-6 _Додаток 8 до розпорядження (1)" xfId="158"/>
    <cellStyle name="_доходи_дод_1-6 _Додаток 8 до розпорядження (1)" xfId="159"/>
    <cellStyle name="_доходи_дод_1-6 _доходи" xfId="160"/>
    <cellStyle name="_доходи_дод_1-6 _доходи" xfId="161"/>
    <cellStyle name="_доходи_дод_1-6 _Книга1" xfId="162"/>
    <cellStyle name="_доходи_дод_1-6 _Книга1" xfId="163"/>
    <cellStyle name="_доходи_дод_1-6 _робДодатки до розпорядження 2023 3-7 .2023 " xfId="164"/>
    <cellStyle name="_доходи_дод_1-6 _робДодатки до розпорядження 2023 3-7 .2023 " xfId="165"/>
    <cellStyle name="_доходи_дод_1-7" xfId="166"/>
    <cellStyle name="_доходи_дод_1-7" xfId="167"/>
    <cellStyle name="_доходи_дод_1-7 " xfId="168"/>
    <cellStyle name="_доходи_дод_1-7 " xfId="169"/>
    <cellStyle name="_доходи_дод_1-7 _доходи" xfId="170"/>
    <cellStyle name="_доходи_дод_1-7 _доходи" xfId="171"/>
    <cellStyle name="_доходи_дод_1-8 " xfId="172"/>
    <cellStyle name="_доходи_дод_1-8 " xfId="173"/>
    <cellStyle name="_доходи_дод_1-8 _доходи" xfId="174"/>
    <cellStyle name="_доходи_дод_1-8 _доходи" xfId="175"/>
    <cellStyle name="_доходи_дод_1-9" xfId="176"/>
    <cellStyle name="_доходи_дод_1-9" xfId="177"/>
    <cellStyle name="_доходи_дод_1-9_ дод_4" xfId="178"/>
    <cellStyle name="_доходи_дод_1-9_ дод_4" xfId="179"/>
    <cellStyle name="_доходи_дод_1-9_дод 3" xfId="180"/>
    <cellStyle name="_доходи_дод_1-9_дод 3" xfId="181"/>
    <cellStyle name="_доходи_дод_1-9_дод 5" xfId="182"/>
    <cellStyle name="_доходи_дод_1-9_дод 5" xfId="183"/>
    <cellStyle name="_доходи_дод_1-9_дод_1 - 5 " xfId="184"/>
    <cellStyle name="_доходи_дод_1-9_дод_1 - 5 " xfId="185"/>
    <cellStyle name="_доходи_дод_1-9_дод_1 - 6" xfId="186"/>
    <cellStyle name="_доходи_дод_1-9_дод_1 - 6" xfId="187"/>
    <cellStyle name="_доходи_дод_1-9_дод_1 - 7" xfId="188"/>
    <cellStyle name="_доходи_дод_1-9_дод_1 - 7" xfId="189"/>
    <cellStyle name="_доходи_дод_1-9_дод_1 - 7 АПК  ПРОЄКТ НА 2023  " xfId="190"/>
    <cellStyle name="_доходи_дод_1-9_дод_1 - 7 АПК  ПРОЄКТ НА 2023  " xfId="191"/>
    <cellStyle name="_доходи_дод_1-9_дод_1 - 7фзк" xfId="192"/>
    <cellStyle name="_доходи_дод_1-9_дод_1 - 7фзк" xfId="193"/>
    <cellStyle name="_доходи_дод_1-9_дод_1 - 8 " xfId="194"/>
    <cellStyle name="_доходи_дод_1-9_дод_1 - 8 " xfId="195"/>
    <cellStyle name="_доходи_дод_1-9_дод_1 - 8 _онов_СЕСІЯ" xfId="196"/>
    <cellStyle name="_доходи_дод_1-9_дод_1 - 8 _онов_СЕСІЯ" xfId="197"/>
    <cellStyle name="_доходи_дод_1-9_дод_1-5 " xfId="198"/>
    <cellStyle name="_доходи_дод_1-9_дод_1-5 " xfId="199"/>
    <cellStyle name="_доходи_дод_1-9_дод_1-5 _доходи" xfId="200"/>
    <cellStyle name="_доходи_дод_1-9_дод_1-5 _доходи" xfId="201"/>
    <cellStyle name="_доходи_дод_1-9_дод_1-7" xfId="202"/>
    <cellStyle name="_доходи_дод_1-9_дод_1-7" xfId="203"/>
    <cellStyle name="_доходи_дод_1-9_дод_1-7 " xfId="204"/>
    <cellStyle name="_доходи_дод_1-9_дод_1-7 " xfId="205"/>
    <cellStyle name="_доходи_дод_1-9_дод_1-7 _доходи" xfId="206"/>
    <cellStyle name="_доходи_дод_1-9_дод_1-7 _доходи" xfId="207"/>
    <cellStyle name="_доходи_дод_1-9_дод_4" xfId="208"/>
    <cellStyle name="_доходи_дод_1-9_дод_4" xfId="209"/>
    <cellStyle name="_доходи_дод_1-9_дод_4 (кредити)" xfId="210"/>
    <cellStyle name="_доходи_дод_1-9_дод_4 (кредити)" xfId="211"/>
    <cellStyle name="_доходи_дод_1-9_дод_5" xfId="212"/>
    <cellStyle name="_доходи_дод_1-9_дод_5" xfId="213"/>
    <cellStyle name="_доходи_дод_1-9_дод1" xfId="214"/>
    <cellStyle name="_доходи_дод_1-9_дод1" xfId="215"/>
    <cellStyle name="_доходи_дод_1-9_дод2" xfId="216"/>
    <cellStyle name="_доходи_дод_1-9_дод2" xfId="217"/>
    <cellStyle name="_доходи_дод_1-9_дод4" xfId="218"/>
    <cellStyle name="_доходи_дод_1-9_дод4" xfId="219"/>
    <cellStyle name="_доходи_дод_1-9_дод5" xfId="220"/>
    <cellStyle name="_доходи_дод_1-9_дод5" xfId="221"/>
    <cellStyle name="_доходи_дод_1-9_дод6" xfId="222"/>
    <cellStyle name="_доходи_дод_1-9_дод6" xfId="223"/>
    <cellStyle name="_доходи_дод_1-9_дод7" xfId="224"/>
    <cellStyle name="_доходи_дод_1-9_дод7" xfId="225"/>
    <cellStyle name="_доходи_дод_1-9_Додатки до розпорядження 2023 1-7 19.07.2023 " xfId="226"/>
    <cellStyle name="_доходи_дод_1-9_Додатки до розпорядження 2023 1-7 19.07.2023 " xfId="227"/>
    <cellStyle name="_доходи_дод_1-9_Додатки до розпорядження 2023 3-7 19.07.2023 " xfId="228"/>
    <cellStyle name="_доходи_дод_1-9_Додатки до розпорядження 2023 3-7 19.07.2023 " xfId="229"/>
    <cellStyle name="_доходи_дод_1-9_додаток 5" xfId="230"/>
    <cellStyle name="_доходи_дод_1-9_додаток 5" xfId="231"/>
    <cellStyle name="_доходи_дод_1-9_Додаток 8 до розпорядження (1)" xfId="232"/>
    <cellStyle name="_доходи_дод_1-9_Додаток 8 до розпорядження (1)" xfId="233"/>
    <cellStyle name="_доходи_дод_1-9_доходи" xfId="234"/>
    <cellStyle name="_доходи_дод_1-9_доходи" xfId="235"/>
    <cellStyle name="_доходи_дод_1-9_Книга1" xfId="236"/>
    <cellStyle name="_доходи_дод_1-9_Книга1" xfId="237"/>
    <cellStyle name="_доходи_дод_1-9_робДодатки до розпорядження 2023 3-7 .2023 " xfId="238"/>
    <cellStyle name="_доходи_дод_1-9_робДодатки до розпорядження 2023 3-7 .2023 " xfId="239"/>
    <cellStyle name="_доходи_дод_4" xfId="240"/>
    <cellStyle name="_доходи_дод_4" xfId="241"/>
    <cellStyle name="_доходи_дод_4 (кредити)" xfId="242"/>
    <cellStyle name="_доходи_дод_4 (кредити)" xfId="243"/>
    <cellStyle name="_доходи_дод_5" xfId="244"/>
    <cellStyle name="_доходи_дод_5" xfId="245"/>
    <cellStyle name="_доходи_дод1" xfId="246"/>
    <cellStyle name="_доходи_дод1" xfId="247"/>
    <cellStyle name="_доходи_дод2" xfId="248"/>
    <cellStyle name="_доходи_дод2" xfId="249"/>
    <cellStyle name="_доходи_дод4" xfId="250"/>
    <cellStyle name="_доходи_дод4" xfId="251"/>
    <cellStyle name="_доходи_дод5" xfId="252"/>
    <cellStyle name="_доходи_дод5" xfId="253"/>
    <cellStyle name="_доходи_дод6" xfId="254"/>
    <cellStyle name="_доходи_дод6" xfId="255"/>
    <cellStyle name="_доходи_дод7" xfId="256"/>
    <cellStyle name="_доходи_дод7" xfId="257"/>
    <cellStyle name="_доходи_Додатки до розпорядження 2023 1-7 19.07.2023 " xfId="258"/>
    <cellStyle name="_доходи_Додатки до розпорядження 2023 1-7 19.07.2023 " xfId="259"/>
    <cellStyle name="_доходи_Додатки до розпорядження 2023 3-7 19.07.2023 " xfId="260"/>
    <cellStyle name="_доходи_Додатки до розпорядження 2023 3-7 19.07.2023 " xfId="261"/>
    <cellStyle name="_доходи_додаток 5" xfId="262"/>
    <cellStyle name="_доходи_додаток 5" xfId="263"/>
    <cellStyle name="_доходи_Додаток 8 до розпорядження (1)" xfId="264"/>
    <cellStyle name="_доходи_Додаток 8 до розпорядження (1)" xfId="265"/>
    <cellStyle name="_доходи_доходи" xfId="266"/>
    <cellStyle name="_доходи_доходи" xfId="267"/>
    <cellStyle name="_доходи_Книга1" xfId="268"/>
    <cellStyle name="_доходи_Книга1" xfId="269"/>
    <cellStyle name="_доходи_робДодатки до розпорядження 2023 3-7 .2023 " xfId="270"/>
    <cellStyle name="_доходи_робДодатки до розпорядження 2023 3-7 .2023 " xfId="271"/>
    <cellStyle name="" xfId="272"/>
    <cellStyle name="" xfId="273"/>
    <cellStyle name="_доходи" xfId="274"/>
    <cellStyle name="_доходи" xfId="275"/>
    <cellStyle name="_доходи_ дод_4" xfId="276"/>
    <cellStyle name="_доходи_ дод_4" xfId="277"/>
    <cellStyle name="_доходи_1" xfId="278"/>
    <cellStyle name="_доходи_1" xfId="279"/>
    <cellStyle name="_доходи_дод 3" xfId="280"/>
    <cellStyle name="_доходи_дод 3" xfId="281"/>
    <cellStyle name="_доходи_дод 5" xfId="282"/>
    <cellStyle name="_доходи_дод 5" xfId="283"/>
    <cellStyle name="_доходи_дод 8 передача установ" xfId="284"/>
    <cellStyle name="_доходи_дод 8 передача установ" xfId="285"/>
    <cellStyle name="_доходи_дод 8 передача установ_ дод_4" xfId="286"/>
    <cellStyle name="_доходи_дод 8 передача установ_ дод_4" xfId="287"/>
    <cellStyle name="_доходи_дод 8 передача установ_дод 3" xfId="288"/>
    <cellStyle name="_доходи_дод 8 передача установ_дод 3" xfId="289"/>
    <cellStyle name="_доходи_дод 8 передача установ_дод 5" xfId="290"/>
    <cellStyle name="_доходи_дод 8 передача установ_дод 5" xfId="291"/>
    <cellStyle name="_доходи_дод 8 передача установ_дод_1 - 6" xfId="292"/>
    <cellStyle name="_доходи_дод 8 передача установ_дод_1 - 6" xfId="293"/>
    <cellStyle name="_доходи_дод 8 передача установ_дод_1 - 7" xfId="294"/>
    <cellStyle name="_доходи_дод 8 передача установ_дод_1 - 7" xfId="295"/>
    <cellStyle name="_доходи_дод 8 передача установ_дод_1 - 7_дод_4" xfId="296"/>
    <cellStyle name="_доходи_дод 8 передача установ_дод_1 - 7_дод_4" xfId="297"/>
    <cellStyle name="_доходи_дод 8 передача установ_дод_1 - 7фзк" xfId="298"/>
    <cellStyle name="_доходи_дод 8 передача установ_дод_1 - 7фзк" xfId="299"/>
    <cellStyle name="_доходи_дод 8 передача установ_дод_1 - 8 _онов_СЕСІЯ" xfId="300"/>
    <cellStyle name="_доходи_дод 8 передача установ_дод_1 - 8 _онов_СЕСІЯ" xfId="301"/>
    <cellStyle name="_доходи_дод 8 передача установ_дод_1-7" xfId="302"/>
    <cellStyle name="_доходи_дод 8 передача установ_дод_1-7" xfId="303"/>
    <cellStyle name="_доходи_дод 8 передача установ_дод_4" xfId="304"/>
    <cellStyle name="_доходи_дод 8 передача установ_дод_4" xfId="305"/>
    <cellStyle name="_доходи_дод 8 передача установ_дод_4 (кредити)" xfId="306"/>
    <cellStyle name="_доходи_дод 8 передача установ_дод_4 (кредити)" xfId="307"/>
    <cellStyle name="_доходи_дод 8 передача установ_дод_5" xfId="308"/>
    <cellStyle name="_доходи_дод 8 передача установ_дод_5" xfId="309"/>
    <cellStyle name="_доходи_дод 8 передача установ_дод1" xfId="310"/>
    <cellStyle name="_доходи_дод 8 передача установ_дод1" xfId="311"/>
    <cellStyle name="_доходи_дод 8 передача установ_дод2" xfId="312"/>
    <cellStyle name="_доходи_дод 8 передача установ_дод2" xfId="313"/>
    <cellStyle name="_доходи_дод 8 передача установ_дод4" xfId="314"/>
    <cellStyle name="_доходи_дод 8 передача установ_дод4" xfId="315"/>
    <cellStyle name="_доходи_дод 8 передача установ_дод5" xfId="316"/>
    <cellStyle name="_доходи_дод 8 передача установ_дод5" xfId="317"/>
    <cellStyle name="_доходи_дод 8 передача установ_дод6" xfId="318"/>
    <cellStyle name="_доходи_дод 8 передача установ_дод6" xfId="319"/>
    <cellStyle name="_доходи_дод 8 передача установ_дод7" xfId="320"/>
    <cellStyle name="_доходи_дод 8 передача установ_дод7" xfId="321"/>
    <cellStyle name="_доходи_дод 8 передача установ_Додатки до розпорядження 2023 1-7 19.07.2023 " xfId="322"/>
    <cellStyle name="_доходи_дод 8 передача установ_Додатки до розпорядження 2023 1-7 19.07.2023 " xfId="323"/>
    <cellStyle name="_доходи_дод 8 передача установ_Додатки до розпорядження 2023 3-7 19.07.2023 " xfId="324"/>
    <cellStyle name="_доходи_дод 8 передача установ_Додатки до розпорядження 2023 3-7 19.07.2023 " xfId="325"/>
    <cellStyle name="_доходи_дод 8 передача установ_додаток 5" xfId="326"/>
    <cellStyle name="_доходи_дод 8 передача установ_додаток 5" xfId="327"/>
    <cellStyle name="_доходи_дод 8 передача установ_Додаток 8 до розпорядження (1)" xfId="328"/>
    <cellStyle name="_доходи_дод 8 передача установ_Додаток 8 до розпорядження (1)" xfId="329"/>
    <cellStyle name="_доходи_дод 8 передача установ_доходи" xfId="330"/>
    <cellStyle name="_доходи_дод 8 передача установ_доходи" xfId="331"/>
    <cellStyle name="_доходи_дод 8 передача установ_Книга1" xfId="332"/>
    <cellStyle name="_доходи_дод 8 передача установ_Книга1" xfId="333"/>
    <cellStyle name="_доходи_дод 8 передача установ_робДодатки до розпорядження 2023 3-7 .2023 " xfId="334"/>
    <cellStyle name="_доходи_дод 8 передача установ_робДодатки до розпорядження 2023 3-7 .2023 " xfId="335"/>
    <cellStyle name="_доходи_дод_1 - 5 " xfId="336"/>
    <cellStyle name="_доходи_дод_1 - 5 " xfId="337"/>
    <cellStyle name="_доходи_дод_1 - 6" xfId="338"/>
    <cellStyle name="_доходи_дод_1 - 6" xfId="339"/>
    <cellStyle name="_доходи_дод_1 - 7" xfId="340"/>
    <cellStyle name="_доходи_дод_1 - 7" xfId="341"/>
    <cellStyle name="_доходи_дод_1 - 7 АПК  ПРОЄКТ НА 2023  " xfId="342"/>
    <cellStyle name="_доходи_дод_1 - 7 АПК  ПРОЄКТ НА 2023  " xfId="343"/>
    <cellStyle name="_доходи_дод_1 - 7фзк" xfId="344"/>
    <cellStyle name="_доходи_дод_1 - 7фзк" xfId="345"/>
    <cellStyle name="_доходи_дод_1 - 8 " xfId="346"/>
    <cellStyle name="_доходи_дод_1 - 8 " xfId="347"/>
    <cellStyle name="_доходи_дод_1 - 8 _онов_СЕСІЯ" xfId="348"/>
    <cellStyle name="_доходи_дод_1 - 8 _онов_СЕСІЯ" xfId="349"/>
    <cellStyle name="_доходи_дод_1-5 " xfId="350"/>
    <cellStyle name="_доходи_дод_1-5 " xfId="351"/>
    <cellStyle name="_доходи_дод_1-5 _доходи" xfId="352"/>
    <cellStyle name="_доходи_дод_1-5 _доходи" xfId="353"/>
    <cellStyle name="_доходи_дод_1-6 " xfId="354"/>
    <cellStyle name="_доходи_дод_1-6 " xfId="355"/>
    <cellStyle name="_доходи_дод_1-6 _ дод_4" xfId="356"/>
    <cellStyle name="_доходи_дод_1-6 _ дод_4" xfId="357"/>
    <cellStyle name="_доходи_дод_1-6 _дод 3" xfId="358"/>
    <cellStyle name="_доходи_дод_1-6 _дод 3" xfId="359"/>
    <cellStyle name="_доходи_дод_1-6 _дод 5" xfId="360"/>
    <cellStyle name="_доходи_дод_1-6 _дод 5" xfId="361"/>
    <cellStyle name="_доходи_дод_1-6 _дод_1 - 5 " xfId="362"/>
    <cellStyle name="_доходи_дод_1-6 _дод_1 - 5 " xfId="363"/>
    <cellStyle name="_доходи_дод_1-6 _дод_1 - 6" xfId="364"/>
    <cellStyle name="_доходи_дод_1-6 _дод_1 - 6" xfId="365"/>
    <cellStyle name="_доходи_дод_1-6 _дод_1 - 7" xfId="366"/>
    <cellStyle name="_доходи_дод_1-6 _дод_1 - 7" xfId="367"/>
    <cellStyle name="_доходи_дод_1-6 _дод_1 - 7 АПК  ПРОЄКТ НА 2023  " xfId="368"/>
    <cellStyle name="_доходи_дод_1-6 _дод_1 - 7 АПК  ПРОЄКТ НА 2023  " xfId="369"/>
    <cellStyle name="_доходи_дод_1-6 _дод_1 - 7фзк" xfId="370"/>
    <cellStyle name="_доходи_дод_1-6 _дод_1 - 7фзк" xfId="371"/>
    <cellStyle name="_доходи_дод_1-6 _дод_1 - 8 " xfId="372"/>
    <cellStyle name="_доходи_дод_1-6 _дод_1 - 8 " xfId="373"/>
    <cellStyle name="_доходи_дод_1-6 _дод_1 - 8 _онов_СЕСІЯ" xfId="374"/>
    <cellStyle name="_доходи_дод_1-6 _дод_1 - 8 _онов_СЕСІЯ" xfId="375"/>
    <cellStyle name="_доходи_дод_1-6 _дод_1-5 " xfId="376"/>
    <cellStyle name="_доходи_дод_1-6 _дод_1-5 " xfId="377"/>
    <cellStyle name="_доходи_дод_1-6 _дод_1-5 _доходи" xfId="378"/>
    <cellStyle name="_доходи_дод_1-6 _дод_1-5 _доходи" xfId="379"/>
    <cellStyle name="_доходи_дод_1-6 _дод_1-7" xfId="380"/>
    <cellStyle name="_доходи_дод_1-6 _дод_1-7" xfId="381"/>
    <cellStyle name="_доходи_дод_1-6 _дод_1-7 " xfId="382"/>
    <cellStyle name="_доходи_дод_1-6 _дод_1-7 " xfId="383"/>
    <cellStyle name="_доходи_дод_1-6 _дод_1-7 _доходи" xfId="384"/>
    <cellStyle name="_доходи_дод_1-6 _дод_1-7 _доходи" xfId="385"/>
    <cellStyle name="_доходи_дод_1-6 _дод_4" xfId="386"/>
    <cellStyle name="_доходи_дод_1-6 _дод_4" xfId="387"/>
    <cellStyle name="_доходи_дод_1-6 _дод_4 (кредити)" xfId="388"/>
    <cellStyle name="_доходи_дод_1-6 _дод_4 (кредити)" xfId="389"/>
    <cellStyle name="_доходи_дод_1-6 _дод_5" xfId="390"/>
    <cellStyle name="_доходи_дод_1-6 _дод_5" xfId="391"/>
    <cellStyle name="_доходи_дод_1-6 _дод1" xfId="392"/>
    <cellStyle name="_доходи_дод_1-6 _дод1" xfId="393"/>
    <cellStyle name="_доходи_дод_1-6 _дод2" xfId="394"/>
    <cellStyle name="_доходи_дод_1-6 _дод2" xfId="395"/>
    <cellStyle name="_доходи_дод_1-6 _дод4" xfId="396"/>
    <cellStyle name="_доходи_дод_1-6 _дод4" xfId="397"/>
    <cellStyle name="_доходи_дод_1-6 _дод5" xfId="398"/>
    <cellStyle name="_доходи_дод_1-6 _дод5" xfId="399"/>
    <cellStyle name="_доходи_дод_1-6 _дод6" xfId="400"/>
    <cellStyle name="_доходи_дод_1-6 _дод6" xfId="401"/>
    <cellStyle name="_доходи_дод_1-6 _дод7" xfId="402"/>
    <cellStyle name="_доходи_дод_1-6 _дод7" xfId="403"/>
    <cellStyle name="_доходи_дод_1-6 _Додатки до розпорядження 2023 1-7 19.07.2023 " xfId="404"/>
    <cellStyle name="_доходи_дод_1-6 _Додатки до розпорядження 2023 1-7 19.07.2023 " xfId="405"/>
    <cellStyle name="_доходи_дод_1-6 _Додатки до розпорядження 2023 3-7 19.07.2023 " xfId="406"/>
    <cellStyle name="_доходи_дод_1-6 _Додатки до розпорядження 2023 3-7 19.07.2023 " xfId="407"/>
    <cellStyle name="_доходи_дод_1-6 _додаток 5" xfId="408"/>
    <cellStyle name="_доходи_дод_1-6 _додаток 5" xfId="409"/>
    <cellStyle name="_доходи_дод_1-6 _Додаток 8 до розпорядження (1)" xfId="410"/>
    <cellStyle name="_доходи_дод_1-6 _Додаток 8 до розпорядження (1)" xfId="411"/>
    <cellStyle name="_доходи_дод_1-6 _доходи" xfId="412"/>
    <cellStyle name="_доходи_дод_1-6 _доходи" xfId="413"/>
    <cellStyle name="_доходи_дод_1-6 _Книга1" xfId="414"/>
    <cellStyle name="_доходи_дод_1-6 _Книга1" xfId="415"/>
    <cellStyle name="_доходи_дод_1-6 _робДодатки до розпорядження 2023 3-7 .2023 " xfId="416"/>
    <cellStyle name="_доходи_дод_1-6 _робДодатки до розпорядження 2023 3-7 .2023 " xfId="417"/>
    <cellStyle name="_доходи_дод_1-7" xfId="418"/>
    <cellStyle name="_доходи_дод_1-7" xfId="419"/>
    <cellStyle name="_доходи_дод_1-7 " xfId="420"/>
    <cellStyle name="_доходи_дод_1-7 " xfId="421"/>
    <cellStyle name="_доходи_дод_1-7 _доходи" xfId="422"/>
    <cellStyle name="_доходи_дод_1-7 _доходи" xfId="423"/>
    <cellStyle name="_доходи_дод_1-8 " xfId="424"/>
    <cellStyle name="_доходи_дод_1-8 " xfId="425"/>
    <cellStyle name="_доходи_дод_1-8 _доходи" xfId="426"/>
    <cellStyle name="_доходи_дод_1-8 _доходи" xfId="427"/>
    <cellStyle name="_доходи_дод_1-9" xfId="428"/>
    <cellStyle name="_доходи_дод_1-9" xfId="429"/>
    <cellStyle name="_доходи_дод_1-9_ дод_4" xfId="430"/>
    <cellStyle name="_доходи_дод_1-9_ дод_4" xfId="431"/>
    <cellStyle name="_доходи_дод_1-9_дод 3" xfId="432"/>
    <cellStyle name="_доходи_дод_1-9_дод 3" xfId="433"/>
    <cellStyle name="_доходи_дод_1-9_дод 5" xfId="434"/>
    <cellStyle name="_доходи_дод_1-9_дод 5" xfId="435"/>
    <cellStyle name="_доходи_дод_1-9_дод_1 - 5 " xfId="436"/>
    <cellStyle name="_доходи_дод_1-9_дод_1 - 5 " xfId="437"/>
    <cellStyle name="_доходи_дод_1-9_дод_1 - 6" xfId="438"/>
    <cellStyle name="_доходи_дод_1-9_дод_1 - 6" xfId="439"/>
    <cellStyle name="_доходи_дод_1-9_дод_1 - 7" xfId="440"/>
    <cellStyle name="_доходи_дод_1-9_дод_1 - 7" xfId="441"/>
    <cellStyle name="_доходи_дод_1-9_дод_1 - 7 АПК  ПРОЄКТ НА 2023  " xfId="442"/>
    <cellStyle name="_доходи_дод_1-9_дод_1 - 7 АПК  ПРОЄКТ НА 2023  " xfId="443"/>
    <cellStyle name="_доходи_дод_1-9_дод_1 - 7фзк" xfId="444"/>
    <cellStyle name="_доходи_дод_1-9_дод_1 - 7фзк" xfId="445"/>
    <cellStyle name="_доходи_дод_1-9_дод_1 - 8 " xfId="446"/>
    <cellStyle name="_доходи_дод_1-9_дод_1 - 8 " xfId="447"/>
    <cellStyle name="_доходи_дод_1-9_дод_1 - 8 _онов_СЕСІЯ" xfId="448"/>
    <cellStyle name="_доходи_дод_1-9_дод_1 - 8 _онов_СЕСІЯ" xfId="449"/>
    <cellStyle name="_доходи_дод_1-9_дод_1-5 " xfId="450"/>
    <cellStyle name="_доходи_дод_1-9_дод_1-5 " xfId="451"/>
    <cellStyle name="_доходи_дод_1-9_дод_1-5 _доходи" xfId="452"/>
    <cellStyle name="_доходи_дод_1-9_дод_1-5 _доходи" xfId="453"/>
    <cellStyle name="_доходи_дод_1-9_дод_1-7" xfId="454"/>
    <cellStyle name="_доходи_дод_1-9_дод_1-7" xfId="455"/>
    <cellStyle name="_доходи_дод_1-9_дод_1-7 " xfId="456"/>
    <cellStyle name="_доходи_дод_1-9_дод_1-7 " xfId="457"/>
    <cellStyle name="_доходи_дод_1-9_дод_1-7 _доходи" xfId="458"/>
    <cellStyle name="_доходи_дод_1-9_дод_1-7 _доходи" xfId="459"/>
    <cellStyle name="_доходи_дод_1-9_дод_4" xfId="460"/>
    <cellStyle name="_доходи_дод_1-9_дод_4" xfId="461"/>
    <cellStyle name="_доходи_дод_1-9_дод_4 (кредити)" xfId="462"/>
    <cellStyle name="_доходи_дод_1-9_дод_4 (кредити)" xfId="463"/>
    <cellStyle name="_доходи_дод_1-9_дод_5" xfId="464"/>
    <cellStyle name="_доходи_дод_1-9_дод_5" xfId="465"/>
    <cellStyle name="_доходи_дод_1-9_дод1" xfId="466"/>
    <cellStyle name="_доходи_дод_1-9_дод1" xfId="467"/>
    <cellStyle name="_доходи_дод_1-9_дод2" xfId="468"/>
    <cellStyle name="_доходи_дод_1-9_дод2" xfId="469"/>
    <cellStyle name="_доходи_дод_1-9_дод4" xfId="470"/>
    <cellStyle name="_доходи_дод_1-9_дод4" xfId="471"/>
    <cellStyle name="_доходи_дод_1-9_дод5" xfId="472"/>
    <cellStyle name="_доходи_дод_1-9_дод5" xfId="473"/>
    <cellStyle name="_доходи_дод_1-9_дод6" xfId="474"/>
    <cellStyle name="_доходи_дод_1-9_дод6" xfId="475"/>
    <cellStyle name="_доходи_дод_1-9_дод7" xfId="476"/>
    <cellStyle name="_доходи_дод_1-9_дод7" xfId="477"/>
    <cellStyle name="_доходи_дод_1-9_Додатки до розпорядження 2023 1-7 19.07.2023 " xfId="478"/>
    <cellStyle name="_доходи_дод_1-9_Додатки до розпорядження 2023 1-7 19.07.2023 " xfId="479"/>
    <cellStyle name="_доходи_дод_1-9_Додатки до розпорядження 2023 3-7 19.07.2023 " xfId="480"/>
    <cellStyle name="_доходи_дод_1-9_Додатки до розпорядження 2023 3-7 19.07.2023 " xfId="481"/>
    <cellStyle name="_доходи_дод_1-9_додаток 5" xfId="482"/>
    <cellStyle name="_доходи_дод_1-9_додаток 5" xfId="483"/>
    <cellStyle name="_доходи_дод_1-9_Додаток 8 до розпорядження (1)" xfId="484"/>
    <cellStyle name="_доходи_дод_1-9_Додаток 8 до розпорядження (1)" xfId="485"/>
    <cellStyle name="_доходи_дод_1-9_доходи" xfId="486"/>
    <cellStyle name="_доходи_дод_1-9_доходи" xfId="487"/>
    <cellStyle name="_доходи_дод_1-9_Книга1" xfId="488"/>
    <cellStyle name="_доходи_дод_1-9_Книга1" xfId="489"/>
    <cellStyle name="_доходи_дод_1-9_робДодатки до розпорядження 2023 3-7 .2023 " xfId="490"/>
    <cellStyle name="_доходи_дод_1-9_робДодатки до розпорядження 2023 3-7 .2023 " xfId="491"/>
    <cellStyle name="_доходи_дод_4" xfId="492"/>
    <cellStyle name="_доходи_дод_4" xfId="493"/>
    <cellStyle name="_доходи_дод_4 (кредити)" xfId="494"/>
    <cellStyle name="_доходи_дод_4 (кредити)" xfId="495"/>
    <cellStyle name="_доходи_дод_5" xfId="496"/>
    <cellStyle name="_доходи_дод_5" xfId="497"/>
    <cellStyle name="_доходи_дод1" xfId="498"/>
    <cellStyle name="_доходи_дод1" xfId="499"/>
    <cellStyle name="_доходи_дод2" xfId="500"/>
    <cellStyle name="_доходи_дод2" xfId="501"/>
    <cellStyle name="_доходи_дод4" xfId="502"/>
    <cellStyle name="_доходи_дод4" xfId="503"/>
    <cellStyle name="_доходи_дод5" xfId="504"/>
    <cellStyle name="_доходи_дод5" xfId="505"/>
    <cellStyle name="_доходи_дод6" xfId="506"/>
    <cellStyle name="_доходи_дод6" xfId="507"/>
    <cellStyle name="_доходи_дод7" xfId="508"/>
    <cellStyle name="_доходи_дод7" xfId="509"/>
    <cellStyle name="_доходи_Додатки до розпорядження 2023 1-7 19.07.2023 " xfId="510"/>
    <cellStyle name="_доходи_Додатки до розпорядження 2023 1-7 19.07.2023 " xfId="511"/>
    <cellStyle name="_доходи_Додатки до розпорядження 2023 3-7 19.07.2023 " xfId="512"/>
    <cellStyle name="_доходи_Додатки до розпорядження 2023 3-7 19.07.2023 " xfId="513"/>
    <cellStyle name="_доходи_додаток 5" xfId="514"/>
    <cellStyle name="_доходи_додаток 5" xfId="515"/>
    <cellStyle name="_доходи_Додаток 8 до розпорядження (1)" xfId="516"/>
    <cellStyle name="_доходи_Додаток 8 до розпорядження (1)" xfId="517"/>
    <cellStyle name="_доходи_доходи" xfId="518"/>
    <cellStyle name="_доходи_доходи" xfId="519"/>
    <cellStyle name="_доходи_Книга1" xfId="520"/>
    <cellStyle name="_доходи_Книга1" xfId="521"/>
    <cellStyle name="_доходи_робДодатки до розпорядження 2023 3-7 .2023 " xfId="522"/>
    <cellStyle name="_доходи_робДодатки до розпорядження 2023 3-7 .2023 " xfId="523"/>
    <cellStyle name="" xfId="524"/>
    <cellStyle name="1" xfId="525"/>
    <cellStyle name="2" xfId="526"/>
    <cellStyle name="20% - Акцент1" xfId="527"/>
    <cellStyle name="20% - Акцент2" xfId="528"/>
    <cellStyle name="20% - Акцент3" xfId="529"/>
    <cellStyle name="20% - Акцент4" xfId="530"/>
    <cellStyle name="20% - Акцент5" xfId="531"/>
    <cellStyle name="20% - Акцент6" xfId="532"/>
    <cellStyle name="20% – Акцентування1" xfId="533"/>
    <cellStyle name="20% – Акцентування1 2" xfId="534"/>
    <cellStyle name="20% – Акцентування1_Аркуш1" xfId="535"/>
    <cellStyle name="20% – Акцентування2" xfId="536"/>
    <cellStyle name="20% – Акцентування2 2" xfId="537"/>
    <cellStyle name="20% – Акцентування2_Аркуш1" xfId="538"/>
    <cellStyle name="20% – Акцентування3" xfId="539"/>
    <cellStyle name="20% – Акцентування3 2" xfId="540"/>
    <cellStyle name="20% – Акцентування3_Аркуш1" xfId="541"/>
    <cellStyle name="20% – Акцентування4" xfId="542"/>
    <cellStyle name="20% – Акцентування4 2" xfId="543"/>
    <cellStyle name="20% – Акцентування4_Аркуш1" xfId="544"/>
    <cellStyle name="20% – Акцентування5" xfId="545"/>
    <cellStyle name="20% – Акцентування5 2" xfId="546"/>
    <cellStyle name="20% – Акцентування5_Аркуш1" xfId="547"/>
    <cellStyle name="20% – Акцентування6" xfId="548"/>
    <cellStyle name="20% – Акцентування6 2" xfId="549"/>
    <cellStyle name="20% – Акцентування6_Аркуш1" xfId="550"/>
    <cellStyle name="20% – колірна тема 1" xfId="551"/>
    <cellStyle name="20% – колірна тема 2" xfId="552"/>
    <cellStyle name="20% – колірна тема 3" xfId="553"/>
    <cellStyle name="20% – колірна тема 4" xfId="554"/>
    <cellStyle name="20% – колірна тема 5" xfId="555"/>
    <cellStyle name="20% – колірна тема 6" xfId="556"/>
    <cellStyle name="40% - Акцент1" xfId="557"/>
    <cellStyle name="40% - Акцент2" xfId="558"/>
    <cellStyle name="40% - Акцент3" xfId="559"/>
    <cellStyle name="40% - Акцент4" xfId="560"/>
    <cellStyle name="40% - Акцент5" xfId="561"/>
    <cellStyle name="40% - Акцент6" xfId="562"/>
    <cellStyle name="40% – Акцентування1" xfId="563"/>
    <cellStyle name="40% – Акцентування1 2" xfId="564"/>
    <cellStyle name="40% – Акцентування1_Аркуш1" xfId="565"/>
    <cellStyle name="40% – Акцентування2" xfId="566"/>
    <cellStyle name="40% – Акцентування2 2" xfId="567"/>
    <cellStyle name="40% – Акцентування2_Аркуш1" xfId="568"/>
    <cellStyle name="40% – Акцентування3" xfId="569"/>
    <cellStyle name="40% – Акцентування3 2" xfId="570"/>
    <cellStyle name="40% – Акцентування3_Аркуш1" xfId="571"/>
    <cellStyle name="40% – Акцентування4" xfId="572"/>
    <cellStyle name="40% – Акцентування4 2" xfId="573"/>
    <cellStyle name="40% – Акцентування4_Аркуш1" xfId="574"/>
    <cellStyle name="40% – Акцентування5" xfId="575"/>
    <cellStyle name="40% – Акцентування5 2" xfId="576"/>
    <cellStyle name="40% – Акцентування5_Аркуш1" xfId="577"/>
    <cellStyle name="40% – Акцентування6" xfId="578"/>
    <cellStyle name="40% – Акцентування6 2" xfId="579"/>
    <cellStyle name="40% – Акцентування6_Аркуш1" xfId="580"/>
    <cellStyle name="40% – колірна тема 1" xfId="581"/>
    <cellStyle name="40% – колірна тема 2" xfId="582"/>
    <cellStyle name="40% – колірна тема 3" xfId="583"/>
    <cellStyle name="40% – колірна тема 4" xfId="584"/>
    <cellStyle name="40% – колірна тема 5" xfId="585"/>
    <cellStyle name="40% – колірна тема 6" xfId="586"/>
    <cellStyle name="60% - Акцент1" xfId="587"/>
    <cellStyle name="60% - Акцент2" xfId="588"/>
    <cellStyle name="60% - Акцент3" xfId="589"/>
    <cellStyle name="60% - Акцент4" xfId="590"/>
    <cellStyle name="60% - Акцент5" xfId="591"/>
    <cellStyle name="60% - Акцент6" xfId="592"/>
    <cellStyle name="60% – Акцентування1" xfId="593"/>
    <cellStyle name="60% – Акцентування1 2" xfId="594"/>
    <cellStyle name="60% – Акцентування1_Аркуш1" xfId="595"/>
    <cellStyle name="60% – Акцентування2" xfId="596"/>
    <cellStyle name="60% – Акцентування2 2" xfId="597"/>
    <cellStyle name="60% – Акцентування2_Аркуш1" xfId="598"/>
    <cellStyle name="60% – Акцентування3" xfId="599"/>
    <cellStyle name="60% – Акцентування3 2" xfId="600"/>
    <cellStyle name="60% – Акцентування3_Аркуш1" xfId="601"/>
    <cellStyle name="60% – Акцентування4" xfId="602"/>
    <cellStyle name="60% – Акцентування4 2" xfId="603"/>
    <cellStyle name="60% – Акцентування4_Аркуш1" xfId="604"/>
    <cellStyle name="60% – Акцентування5" xfId="605"/>
    <cellStyle name="60% – Акцентування5 2" xfId="606"/>
    <cellStyle name="60% – Акцентування5_Аркуш1" xfId="607"/>
    <cellStyle name="60% – Акцентування6" xfId="608"/>
    <cellStyle name="60% – Акцентування6 2" xfId="609"/>
    <cellStyle name="60% – Акцентування6_Аркуш1" xfId="610"/>
    <cellStyle name="60% – колірна тема 1" xfId="611"/>
    <cellStyle name="60% – колірна тема 2" xfId="612"/>
    <cellStyle name="60% – колірна тема 3" xfId="613"/>
    <cellStyle name="60% – колірна тема 4" xfId="614"/>
    <cellStyle name="60% – колірна тема 5" xfId="615"/>
    <cellStyle name="60% – колірна тема 6" xfId="616"/>
    <cellStyle name="Aaia?iue [0]_laroux" xfId="617"/>
    <cellStyle name="Aaia?iue_laroux" xfId="618"/>
    <cellStyle name="C?O" xfId="619"/>
    <cellStyle name="Cena$" xfId="620"/>
    <cellStyle name="CenaZ?" xfId="621"/>
    <cellStyle name="Ceny$" xfId="622"/>
    <cellStyle name="CenyZ?" xfId="623"/>
    <cellStyle name="Comma [0]_1996-1997-план 10 місяців" xfId="624"/>
    <cellStyle name="Comma_1996-1997-план 10 місяців" xfId="625"/>
    <cellStyle name="Currency [0]_1996-1997-план 10 місяців" xfId="626"/>
    <cellStyle name="Currency_1996-1997-план 10 місяців" xfId="627"/>
    <cellStyle name="Data" xfId="628"/>
    <cellStyle name="Dziesietny [0]_Arkusz1" xfId="629"/>
    <cellStyle name="Dziesietny_Arkusz1" xfId="630"/>
    <cellStyle name="Excel Built-in Normal" xfId="631"/>
    <cellStyle name="Headline I" xfId="632"/>
    <cellStyle name="Headline II" xfId="633"/>
    <cellStyle name="Headline III" xfId="634"/>
    <cellStyle name="Iau?iue_laroux" xfId="635"/>
    <cellStyle name="Marza" xfId="636"/>
    <cellStyle name="Marza%" xfId="637"/>
    <cellStyle name="Marza_Veresen_derg" xfId="638"/>
    <cellStyle name="Nazwa" xfId="639"/>
    <cellStyle name="Normal" xfId="640"/>
    <cellStyle name="normalni_laroux" xfId="641"/>
    <cellStyle name="Normalny 2 2" xfId="642"/>
    <cellStyle name="Normalny_A-FOUR TECH" xfId="643"/>
    <cellStyle name="Oeiainiaue [0]_laroux" xfId="644"/>
    <cellStyle name="Oeiainiaue_laroux" xfId="645"/>
    <cellStyle name="TrOds" xfId="646"/>
    <cellStyle name="Tytul" xfId="647"/>
    <cellStyle name="Walutowy [0]_Arkusz1" xfId="648"/>
    <cellStyle name="Walutowy_Arkusz1" xfId="649"/>
    <cellStyle name="Акцентування1 2" xfId="650"/>
    <cellStyle name="Акцентування2 2" xfId="651"/>
    <cellStyle name="Акцентування3 2" xfId="652"/>
    <cellStyle name="Акцентування4 2" xfId="653"/>
    <cellStyle name="Акцентування5 2" xfId="654"/>
    <cellStyle name="Акцентування6 2" xfId="655"/>
    <cellStyle name="Ввід" xfId="656"/>
    <cellStyle name="Ввід 2" xfId="657"/>
    <cellStyle name="Ввід_Аркуш1" xfId="658"/>
    <cellStyle name="Ввод " xfId="659"/>
    <cellStyle name="Гарний" xfId="660"/>
    <cellStyle name="Добре" xfId="661"/>
    <cellStyle name="Заголовок 1" xfId="662" builtinId="16" customBuiltin="1"/>
    <cellStyle name="Заголовок 1 2" xfId="663"/>
    <cellStyle name="Заголовок 2" xfId="664" builtinId="17" customBuiltin="1"/>
    <cellStyle name="Заголовок 2 2" xfId="665"/>
    <cellStyle name="Заголовок 3" xfId="666" builtinId="18" customBuiltin="1"/>
    <cellStyle name="Заголовок 3 2" xfId="667"/>
    <cellStyle name="Заголовок 4" xfId="668" builtinId="19" customBuiltin="1"/>
    <cellStyle name="Заголовок 4 2" xfId="669"/>
    <cellStyle name="Звичайний" xfId="0" builtinId="0"/>
    <cellStyle name="Звичайний 10" xfId="670"/>
    <cellStyle name="Звичайний 11" xfId="671"/>
    <cellStyle name="Звичайний 12" xfId="672"/>
    <cellStyle name="Звичайний 13" xfId="673"/>
    <cellStyle name="Звичайний 14" xfId="674"/>
    <cellStyle name="Звичайний 15" xfId="675"/>
    <cellStyle name="Звичайний 16" xfId="676"/>
    <cellStyle name="Звичайний 17" xfId="677"/>
    <cellStyle name="Звичайний 18" xfId="678"/>
    <cellStyle name="Звичайний 19" xfId="679"/>
    <cellStyle name="Звичайний 2" xfId="680"/>
    <cellStyle name="Звичайний 2 2" xfId="681"/>
    <cellStyle name="Звичайний 2 3" xfId="682"/>
    <cellStyle name="Звичайний 2_13 Додаток ПТУ 1" xfId="683"/>
    <cellStyle name="Звичайний 20" xfId="684"/>
    <cellStyle name="Звичайний 21" xfId="685"/>
    <cellStyle name="Звичайний 22" xfId="686"/>
    <cellStyle name="Звичайний 23" xfId="687"/>
    <cellStyle name="Звичайний 3" xfId="688"/>
    <cellStyle name="Звичайний 4" xfId="689"/>
    <cellStyle name="Звичайний 4 2" xfId="690"/>
    <cellStyle name="Звичайний 4_13 Додаток ПТУ 1" xfId="691"/>
    <cellStyle name="Звичайний 5" xfId="692"/>
    <cellStyle name="Звичайний 6" xfId="693"/>
    <cellStyle name="Звичайний 7" xfId="694"/>
    <cellStyle name="Звичайний 8" xfId="695"/>
    <cellStyle name="Звичайний 9" xfId="696"/>
    <cellStyle name="Зв'язана клітинка" xfId="697"/>
    <cellStyle name="Зв'язана клітинка 2" xfId="698"/>
    <cellStyle name="Зв'язана клітинка_Аркуш1" xfId="699"/>
    <cellStyle name="Колірна тема 1" xfId="700"/>
    <cellStyle name="Колірна тема 2" xfId="701"/>
    <cellStyle name="Колірна тема 3" xfId="702"/>
    <cellStyle name="Колірна тема 4" xfId="703"/>
    <cellStyle name="Колірна тема 5" xfId="704"/>
    <cellStyle name="Колірна тема 6" xfId="705"/>
    <cellStyle name="Контрольна клітинка" xfId="706"/>
    <cellStyle name="Контрольна клітинка 2" xfId="707"/>
    <cellStyle name="Контрольна клітинка_Аркуш1" xfId="708"/>
    <cellStyle name="Контрольная ячейка" xfId="709"/>
    <cellStyle name="Назва" xfId="710"/>
    <cellStyle name="Назва 2" xfId="711"/>
    <cellStyle name="Назва_дод_4" xfId="712"/>
    <cellStyle name="Название" xfId="713"/>
    <cellStyle name="Нейтральний" xfId="714"/>
    <cellStyle name="Нейтральный" xfId="715"/>
    <cellStyle name="Обчислення 2" xfId="716"/>
    <cellStyle name="Обычный 2" xfId="717"/>
    <cellStyle name="Обычный 3" xfId="718"/>
    <cellStyle name="Підсумок 2" xfId="719"/>
    <cellStyle name="Поганий 2" xfId="720"/>
    <cellStyle name="Примітка 2" xfId="721"/>
    <cellStyle name="Результат 2" xfId="722"/>
    <cellStyle name="Связанная ячейка" xfId="723"/>
    <cellStyle name="Середній" xfId="724"/>
    <cellStyle name="Стиль 1" xfId="725"/>
    <cellStyle name="Текст попередження" xfId="726"/>
    <cellStyle name="Текст попередження 2" xfId="727"/>
    <cellStyle name="Текст попередження_Аркуш1" xfId="728"/>
    <cellStyle name="Текст пояснення 2" xfId="729"/>
    <cellStyle name="Текст предупреждения" xfId="730"/>
    <cellStyle name="Тысячи [0]_Додаток №1" xfId="731"/>
    <cellStyle name="Тысячи_Додаток №1" xfId="732"/>
    <cellStyle name="Фінансовий 2" xfId="733"/>
    <cellStyle name="Фінансовий 2 2" xfId="734"/>
    <cellStyle name="Хороший" xfId="735"/>
    <cellStyle name="ЏђЋ–…Ќ’Ќ›‰" xfId="7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854"/>
  <sheetViews>
    <sheetView showZeros="0" tabSelected="1" view="pageBreakPreview" zoomScale="65" zoomScaleNormal="65" zoomScaleSheetLayoutView="65" workbookViewId="0">
      <selection activeCell="N560" sqref="A1:P560"/>
    </sheetView>
  </sheetViews>
  <sheetFormatPr defaultColWidth="9.1796875" defaultRowHeight="18" outlineLevelRow="1"/>
  <cols>
    <col min="1" max="1" width="10.7265625" style="5" customWidth="1"/>
    <col min="2" max="2" width="14.81640625" style="5" customWidth="1"/>
    <col min="3" max="3" width="12.453125" style="5" customWidth="1"/>
    <col min="4" max="4" width="35.7265625" style="53" customWidth="1"/>
    <col min="5" max="5" width="18.7265625" style="5" customWidth="1"/>
    <col min="6" max="6" width="18.81640625" style="5" customWidth="1"/>
    <col min="7" max="7" width="19.54296875" style="5" customWidth="1"/>
    <col min="8" max="8" width="17.1796875" style="5" customWidth="1"/>
    <col min="9" max="9" width="17.26953125" style="5" customWidth="1"/>
    <col min="10" max="10" width="19.7265625" style="5" customWidth="1"/>
    <col min="11" max="11" width="18.54296875" style="5" customWidth="1"/>
    <col min="12" max="12" width="20.26953125" style="5" customWidth="1"/>
    <col min="13" max="13" width="15.81640625" style="5" customWidth="1"/>
    <col min="14" max="14" width="17" style="5" customWidth="1"/>
    <col min="15" max="15" width="20" style="5" customWidth="1"/>
    <col min="16" max="16" width="18.453125" style="5" customWidth="1"/>
    <col min="17" max="17" width="14.54296875" style="17" customWidth="1"/>
    <col min="18" max="18" width="36.453125" style="249" customWidth="1"/>
    <col min="19" max="19" width="31" style="22" customWidth="1"/>
    <col min="20" max="20" width="24.7265625" style="22" customWidth="1"/>
    <col min="21" max="23" width="8.81640625" style="22" customWidth="1"/>
    <col min="24" max="26" width="8.81640625" style="14" customWidth="1"/>
    <col min="27" max="28" width="9.1796875" style="14"/>
    <col min="29" max="29" width="12" style="14" customWidth="1"/>
    <col min="30" max="30" width="9.1796875" style="14"/>
    <col min="31" max="31" width="11" style="14" customWidth="1"/>
    <col min="32" max="32" width="9.1796875" style="14"/>
    <col min="33" max="33" width="11.1796875" style="14" customWidth="1"/>
    <col min="34" max="34" width="9.1796875" style="14"/>
    <col min="35" max="35" width="12.54296875" style="14" customWidth="1"/>
    <col min="36" max="44" width="9.1796875" style="14"/>
    <col min="45" max="66" width="9.1796875" style="8"/>
    <col min="67" max="16384" width="9.1796875" style="5"/>
  </cols>
  <sheetData>
    <row r="1" spans="1:66">
      <c r="D1" s="4"/>
      <c r="E1" s="4"/>
      <c r="F1" s="4"/>
      <c r="G1" s="4"/>
      <c r="H1" s="4"/>
      <c r="I1" s="4"/>
      <c r="J1" s="4"/>
      <c r="K1" s="4"/>
      <c r="L1" s="4"/>
      <c r="M1" s="4"/>
      <c r="N1" s="4"/>
      <c r="O1" s="305" t="s">
        <v>1021</v>
      </c>
      <c r="P1" s="306"/>
    </row>
    <row r="2" spans="1:66">
      <c r="D2" s="4"/>
      <c r="E2" s="4"/>
      <c r="F2" s="4"/>
      <c r="G2" s="4"/>
      <c r="H2" s="4"/>
      <c r="I2" s="4"/>
      <c r="J2" s="4"/>
      <c r="K2" s="4"/>
      <c r="L2" s="4"/>
      <c r="M2" s="4"/>
      <c r="N2" s="4"/>
      <c r="O2" s="306" t="s">
        <v>855</v>
      </c>
      <c r="P2" s="306"/>
    </row>
    <row r="3" spans="1:66">
      <c r="D3" s="4"/>
      <c r="E3" s="4"/>
      <c r="F3" s="4"/>
      <c r="G3" s="4"/>
      <c r="H3" s="4"/>
      <c r="I3" s="4"/>
      <c r="J3" s="7"/>
      <c r="K3" s="7"/>
      <c r="L3" s="11"/>
      <c r="M3" s="11"/>
      <c r="N3" s="11"/>
      <c r="O3" s="306"/>
      <c r="P3" s="306"/>
    </row>
    <row r="4" spans="1:66">
      <c r="D4" s="4"/>
      <c r="E4" s="4"/>
      <c r="F4" s="4"/>
      <c r="G4" s="4"/>
      <c r="H4" s="4"/>
      <c r="I4" s="4"/>
      <c r="J4" s="7"/>
      <c r="K4" s="7"/>
      <c r="L4" s="11"/>
      <c r="M4" s="11"/>
      <c r="N4" s="11"/>
      <c r="O4" s="306" t="s">
        <v>106</v>
      </c>
      <c r="P4" s="306"/>
    </row>
    <row r="5" spans="1:66" ht="18.75" customHeight="1">
      <c r="D5" s="4"/>
      <c r="E5" s="4"/>
      <c r="F5" s="4"/>
      <c r="G5" s="4"/>
      <c r="H5" s="4"/>
      <c r="I5" s="4"/>
      <c r="J5" s="7"/>
      <c r="K5" s="7"/>
      <c r="L5" s="11"/>
      <c r="M5" s="11"/>
      <c r="N5" s="11"/>
      <c r="O5" s="306"/>
      <c r="P5" s="306"/>
    </row>
    <row r="6" spans="1:66" ht="18.75" customHeight="1">
      <c r="D6" s="134"/>
      <c r="E6" s="134"/>
      <c r="F6" s="134"/>
      <c r="G6" s="134"/>
      <c r="H6" s="134"/>
      <c r="I6" s="134"/>
      <c r="J6" s="134"/>
      <c r="K6" s="134"/>
      <c r="L6" s="134"/>
      <c r="M6" s="134"/>
      <c r="N6" s="134"/>
      <c r="O6" s="306" t="s">
        <v>776</v>
      </c>
      <c r="P6" s="306"/>
    </row>
    <row r="7" spans="1:66" ht="20">
      <c r="B7" s="307" t="s">
        <v>348</v>
      </c>
      <c r="C7" s="307"/>
      <c r="D7" s="307"/>
      <c r="E7" s="307"/>
      <c r="F7" s="307"/>
      <c r="G7" s="307"/>
      <c r="H7" s="307"/>
      <c r="I7" s="307"/>
      <c r="J7" s="307"/>
      <c r="K7" s="307"/>
      <c r="L7" s="307"/>
      <c r="M7" s="307"/>
      <c r="N7" s="307"/>
      <c r="O7" s="307"/>
      <c r="P7" s="307"/>
    </row>
    <row r="8" spans="1:66" ht="20">
      <c r="A8" s="15"/>
      <c r="B8" s="307" t="s">
        <v>347</v>
      </c>
      <c r="C8" s="307"/>
      <c r="D8" s="307"/>
      <c r="E8" s="307"/>
      <c r="F8" s="307"/>
      <c r="G8" s="307"/>
      <c r="H8" s="307"/>
      <c r="I8" s="307"/>
      <c r="J8" s="307"/>
      <c r="K8" s="307"/>
      <c r="L8" s="307"/>
      <c r="M8" s="307"/>
      <c r="N8" s="307"/>
      <c r="O8" s="307"/>
      <c r="P8" s="307"/>
    </row>
    <row r="9" spans="1:66" ht="20">
      <c r="A9" s="324">
        <v>1310000000</v>
      </c>
      <c r="B9" s="324"/>
      <c r="C9" s="255"/>
      <c r="D9" s="255"/>
      <c r="E9" s="255"/>
      <c r="F9" s="255"/>
      <c r="G9" s="255"/>
      <c r="H9" s="255"/>
      <c r="I9" s="255"/>
      <c r="J9" s="255"/>
      <c r="K9" s="255"/>
      <c r="L9" s="255"/>
      <c r="M9" s="255"/>
      <c r="N9" s="255"/>
      <c r="O9" s="255"/>
      <c r="P9" s="255"/>
    </row>
    <row r="10" spans="1:66">
      <c r="A10" s="325" t="s">
        <v>110</v>
      </c>
      <c r="B10" s="325"/>
      <c r="C10" s="9"/>
      <c r="E10" s="9"/>
      <c r="F10" s="9"/>
      <c r="G10" s="9"/>
      <c r="H10" s="9"/>
      <c r="I10" s="9"/>
      <c r="J10" s="12"/>
      <c r="K10" s="12"/>
      <c r="L10" s="12"/>
      <c r="M10" s="12"/>
      <c r="N10" s="12"/>
      <c r="O10" s="12"/>
      <c r="P10" s="12"/>
    </row>
    <row r="11" spans="1:66">
      <c r="A11" s="10"/>
      <c r="B11" s="10"/>
      <c r="C11" s="10"/>
      <c r="D11" s="54"/>
      <c r="E11" s="10"/>
      <c r="F11" s="10"/>
      <c r="G11" s="10"/>
      <c r="H11" s="95"/>
      <c r="I11" s="95"/>
      <c r="J11" s="13"/>
      <c r="K11" s="13"/>
      <c r="L11" s="13"/>
      <c r="M11" s="13"/>
      <c r="N11" s="13"/>
      <c r="O11" s="95" t="s">
        <v>847</v>
      </c>
      <c r="P11" s="13"/>
    </row>
    <row r="12" spans="1:66">
      <c r="A12" s="326" t="s">
        <v>810</v>
      </c>
      <c r="B12" s="310" t="s">
        <v>740</v>
      </c>
      <c r="C12" s="310" t="s">
        <v>67</v>
      </c>
      <c r="D12" s="310" t="s">
        <v>811</v>
      </c>
      <c r="E12" s="330" t="s">
        <v>744</v>
      </c>
      <c r="F12" s="331"/>
      <c r="G12" s="331"/>
      <c r="H12" s="331"/>
      <c r="I12" s="332"/>
      <c r="J12" s="319" t="s">
        <v>859</v>
      </c>
      <c r="K12" s="319"/>
      <c r="L12" s="319"/>
      <c r="M12" s="319"/>
      <c r="N12" s="319"/>
      <c r="O12" s="319"/>
      <c r="P12" s="313" t="s">
        <v>172</v>
      </c>
      <c r="S12" s="308"/>
      <c r="T12" s="308"/>
      <c r="U12" s="308"/>
      <c r="V12" s="308"/>
    </row>
    <row r="13" spans="1:66">
      <c r="A13" s="327"/>
      <c r="B13" s="310"/>
      <c r="C13" s="310"/>
      <c r="D13" s="310"/>
      <c r="E13" s="333"/>
      <c r="F13" s="334"/>
      <c r="G13" s="334"/>
      <c r="H13" s="334"/>
      <c r="I13" s="335"/>
      <c r="J13" s="319"/>
      <c r="K13" s="319"/>
      <c r="L13" s="319"/>
      <c r="M13" s="319"/>
      <c r="N13" s="319"/>
      <c r="O13" s="319"/>
      <c r="P13" s="314"/>
    </row>
    <row r="14" spans="1:66">
      <c r="A14" s="328"/>
      <c r="B14" s="320"/>
      <c r="C14" s="320"/>
      <c r="D14" s="321"/>
      <c r="E14" s="333"/>
      <c r="F14" s="334"/>
      <c r="G14" s="334"/>
      <c r="H14" s="334"/>
      <c r="I14" s="335"/>
      <c r="J14" s="319"/>
      <c r="K14" s="319"/>
      <c r="L14" s="319"/>
      <c r="M14" s="319"/>
      <c r="N14" s="319"/>
      <c r="O14" s="319"/>
      <c r="P14" s="315"/>
      <c r="Q14" s="5"/>
      <c r="R14" s="250"/>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row>
    <row r="15" spans="1:66">
      <c r="A15" s="328"/>
      <c r="B15" s="320"/>
      <c r="C15" s="320"/>
      <c r="D15" s="321"/>
      <c r="E15" s="333"/>
      <c r="F15" s="334"/>
      <c r="G15" s="334"/>
      <c r="H15" s="334"/>
      <c r="I15" s="335"/>
      <c r="J15" s="319"/>
      <c r="K15" s="319"/>
      <c r="L15" s="319"/>
      <c r="M15" s="319"/>
      <c r="N15" s="319"/>
      <c r="O15" s="319"/>
      <c r="P15" s="315"/>
      <c r="Q15" s="5"/>
      <c r="R15" s="250"/>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row>
    <row r="16" spans="1:66">
      <c r="A16" s="328"/>
      <c r="B16" s="320"/>
      <c r="C16" s="320"/>
      <c r="D16" s="321"/>
      <c r="E16" s="333"/>
      <c r="F16" s="334"/>
      <c r="G16" s="334"/>
      <c r="H16" s="334"/>
      <c r="I16" s="335"/>
      <c r="J16" s="319"/>
      <c r="K16" s="319"/>
      <c r="L16" s="319"/>
      <c r="M16" s="319"/>
      <c r="N16" s="319"/>
      <c r="O16" s="319"/>
      <c r="P16" s="315"/>
      <c r="Q16" s="5"/>
      <c r="R16" s="250"/>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row>
    <row r="17" spans="1:66">
      <c r="A17" s="328"/>
      <c r="B17" s="320"/>
      <c r="C17" s="320"/>
      <c r="D17" s="321"/>
      <c r="E17" s="336"/>
      <c r="F17" s="337"/>
      <c r="G17" s="337"/>
      <c r="H17" s="337"/>
      <c r="I17" s="338"/>
      <c r="J17" s="319"/>
      <c r="K17" s="319"/>
      <c r="L17" s="319"/>
      <c r="M17" s="319"/>
      <c r="N17" s="319"/>
      <c r="O17" s="319"/>
      <c r="P17" s="315"/>
      <c r="Q17" s="259"/>
      <c r="R17" s="250"/>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row>
    <row r="18" spans="1:66">
      <c r="A18" s="327"/>
      <c r="B18" s="310"/>
      <c r="C18" s="310"/>
      <c r="D18" s="310"/>
      <c r="E18" s="312" t="s">
        <v>793</v>
      </c>
      <c r="F18" s="310" t="s">
        <v>858</v>
      </c>
      <c r="G18" s="310" t="s">
        <v>794</v>
      </c>
      <c r="H18" s="310"/>
      <c r="I18" s="316" t="s">
        <v>857</v>
      </c>
      <c r="J18" s="312" t="s">
        <v>793</v>
      </c>
      <c r="K18" s="310" t="s">
        <v>74</v>
      </c>
      <c r="L18" s="310" t="s">
        <v>858</v>
      </c>
      <c r="M18" s="310" t="s">
        <v>794</v>
      </c>
      <c r="N18" s="310"/>
      <c r="O18" s="316" t="s">
        <v>857</v>
      </c>
      <c r="P18" s="314"/>
      <c r="Q18" s="261"/>
      <c r="S18" s="41"/>
      <c r="T18" s="41"/>
      <c r="U18" s="309"/>
      <c r="V18" s="309"/>
    </row>
    <row r="19" spans="1:66" ht="13.15" customHeight="1">
      <c r="A19" s="327"/>
      <c r="B19" s="310"/>
      <c r="C19" s="310"/>
      <c r="D19" s="310"/>
      <c r="E19" s="312"/>
      <c r="F19" s="310"/>
      <c r="G19" s="310" t="s">
        <v>804</v>
      </c>
      <c r="H19" s="311" t="s">
        <v>844</v>
      </c>
      <c r="I19" s="317"/>
      <c r="J19" s="312"/>
      <c r="K19" s="310"/>
      <c r="L19" s="310"/>
      <c r="M19" s="310" t="s">
        <v>804</v>
      </c>
      <c r="N19" s="311" t="s">
        <v>844</v>
      </c>
      <c r="O19" s="317"/>
      <c r="P19" s="314"/>
      <c r="Q19" s="261"/>
      <c r="S19" s="41"/>
      <c r="T19" s="41"/>
      <c r="U19" s="41"/>
      <c r="V19" s="41"/>
    </row>
    <row r="20" spans="1:66" ht="44.5" customHeight="1">
      <c r="A20" s="329"/>
      <c r="B20" s="310"/>
      <c r="C20" s="310"/>
      <c r="D20" s="310"/>
      <c r="E20" s="312"/>
      <c r="F20" s="310"/>
      <c r="G20" s="310"/>
      <c r="H20" s="311"/>
      <c r="I20" s="318"/>
      <c r="J20" s="312"/>
      <c r="K20" s="310"/>
      <c r="L20" s="310"/>
      <c r="M20" s="310"/>
      <c r="N20" s="311"/>
      <c r="O20" s="318"/>
      <c r="P20" s="314"/>
      <c r="Q20" s="261"/>
      <c r="S20" s="42"/>
      <c r="T20" s="42"/>
      <c r="U20" s="42"/>
      <c r="V20" s="42"/>
    </row>
    <row r="21" spans="1:66" s="59" customFormat="1">
      <c r="A21" s="96">
        <v>1</v>
      </c>
      <c r="B21" s="96">
        <v>2</v>
      </c>
      <c r="C21" s="96">
        <v>3</v>
      </c>
      <c r="D21" s="96">
        <v>4</v>
      </c>
      <c r="E21" s="96">
        <v>5</v>
      </c>
      <c r="F21" s="96">
        <v>6</v>
      </c>
      <c r="G21" s="96">
        <v>7</v>
      </c>
      <c r="H21" s="96">
        <v>8</v>
      </c>
      <c r="I21" s="96">
        <v>9</v>
      </c>
      <c r="J21" s="96">
        <v>10</v>
      </c>
      <c r="K21" s="96">
        <v>11</v>
      </c>
      <c r="L21" s="96">
        <v>12</v>
      </c>
      <c r="M21" s="96">
        <v>13</v>
      </c>
      <c r="N21" s="96">
        <v>14</v>
      </c>
      <c r="O21" s="96">
        <v>15</v>
      </c>
      <c r="P21" s="96">
        <v>16</v>
      </c>
      <c r="Q21" s="260"/>
      <c r="R21" s="251"/>
      <c r="S21" s="50"/>
      <c r="T21" s="50"/>
      <c r="U21" s="50"/>
      <c r="V21" s="50"/>
      <c r="W21" s="49"/>
      <c r="X21" s="51"/>
      <c r="Y21" s="51"/>
      <c r="Z21" s="51"/>
      <c r="AA21" s="51"/>
      <c r="AB21" s="51"/>
      <c r="AC21" s="51"/>
      <c r="AD21" s="51"/>
      <c r="AE21" s="51"/>
      <c r="AF21" s="51"/>
      <c r="AG21" s="51"/>
      <c r="AH21" s="51"/>
      <c r="AI21" s="51"/>
      <c r="AJ21" s="51"/>
      <c r="AK21" s="51"/>
      <c r="AL21" s="51"/>
      <c r="AM21" s="51"/>
      <c r="AN21" s="51"/>
      <c r="AO21" s="51"/>
      <c r="AP21" s="51"/>
      <c r="AQ21" s="51"/>
      <c r="AR21" s="51"/>
      <c r="AS21" s="52"/>
      <c r="AT21" s="52"/>
      <c r="AU21" s="52"/>
      <c r="AV21" s="52"/>
      <c r="AW21" s="52"/>
      <c r="AX21" s="52"/>
      <c r="AY21" s="52"/>
      <c r="AZ21" s="52"/>
      <c r="BA21" s="52"/>
      <c r="BB21" s="52"/>
      <c r="BC21" s="52"/>
      <c r="BD21" s="52"/>
      <c r="BE21" s="52"/>
      <c r="BF21" s="52"/>
      <c r="BG21" s="52"/>
      <c r="BH21" s="52"/>
      <c r="BI21" s="52"/>
      <c r="BJ21" s="52"/>
      <c r="BK21" s="52"/>
      <c r="BL21" s="52"/>
      <c r="BM21" s="52"/>
      <c r="BN21" s="52"/>
    </row>
    <row r="22" spans="1:66" s="149" customFormat="1" ht="40.15" hidden="1" customHeight="1">
      <c r="A22" s="141" t="s">
        <v>949</v>
      </c>
      <c r="B22" s="202" t="s">
        <v>143</v>
      </c>
      <c r="C22" s="144"/>
      <c r="D22" s="240" t="s">
        <v>291</v>
      </c>
      <c r="E22" s="200">
        <f>+E23+E29+E30+E31+E33+E35+E36+E38+E39+E34+E28+E32+E37</f>
        <v>0</v>
      </c>
      <c r="F22" s="200">
        <f>+F23+F29+F30+F31+F33+F35+F36+F38+F39+F34+F28+F32+F37</f>
        <v>0</v>
      </c>
      <c r="G22" s="200">
        <f t="shared" ref="G22:O22" si="0">+G23+G29+G30+G31+G33+G35+G36+G38+G39+G34+G28+G32+G37</f>
        <v>0</v>
      </c>
      <c r="H22" s="200">
        <f t="shared" si="0"/>
        <v>0</v>
      </c>
      <c r="I22" s="200">
        <f t="shared" si="0"/>
        <v>0</v>
      </c>
      <c r="J22" s="200">
        <f t="shared" si="0"/>
        <v>0</v>
      </c>
      <c r="K22" s="200">
        <f>+K23+K29+K30+K31+K33+K35+K36+K38+K39+K34+K28+K32+K37</f>
        <v>0</v>
      </c>
      <c r="L22" s="200">
        <f t="shared" si="0"/>
        <v>0</v>
      </c>
      <c r="M22" s="200">
        <f t="shared" si="0"/>
        <v>0</v>
      </c>
      <c r="N22" s="200">
        <f t="shared" si="0"/>
        <v>0</v>
      </c>
      <c r="O22" s="200">
        <f t="shared" si="0"/>
        <v>0</v>
      </c>
      <c r="P22" s="239">
        <f>+J22+E22</f>
        <v>0</v>
      </c>
      <c r="Q22" s="288">
        <f>+P22</f>
        <v>0</v>
      </c>
      <c r="R22" s="252"/>
      <c r="S22" s="252"/>
      <c r="T22" s="254"/>
      <c r="U22" s="146"/>
      <c r="V22" s="146"/>
      <c r="W22" s="145"/>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8"/>
      <c r="AT22" s="148"/>
      <c r="AU22" s="148"/>
      <c r="AV22" s="148"/>
      <c r="AW22" s="148"/>
      <c r="AX22" s="148"/>
      <c r="AY22" s="148"/>
      <c r="AZ22" s="148"/>
      <c r="BA22" s="148"/>
      <c r="BB22" s="148"/>
      <c r="BC22" s="148"/>
      <c r="BD22" s="148"/>
      <c r="BE22" s="148"/>
      <c r="BF22" s="148"/>
      <c r="BG22" s="148"/>
      <c r="BH22" s="148"/>
      <c r="BI22" s="148"/>
      <c r="BJ22" s="148"/>
      <c r="BK22" s="148"/>
      <c r="BL22" s="148"/>
      <c r="BM22" s="148"/>
      <c r="BN22" s="148"/>
    </row>
    <row r="23" spans="1:66" s="59" customFormat="1" ht="123" hidden="1" customHeight="1">
      <c r="A23" s="150" t="s">
        <v>79</v>
      </c>
      <c r="B23" s="151" t="s">
        <v>80</v>
      </c>
      <c r="C23" s="125" t="s">
        <v>546</v>
      </c>
      <c r="D23" s="96" t="s">
        <v>36</v>
      </c>
      <c r="E23" s="201">
        <f>+F23+I23</f>
        <v>0</v>
      </c>
      <c r="F23" s="201">
        <f t="shared" ref="F23:O23" si="1">+F27+F25</f>
        <v>0</v>
      </c>
      <c r="G23" s="201">
        <f t="shared" si="1"/>
        <v>0</v>
      </c>
      <c r="H23" s="201">
        <f t="shared" si="1"/>
        <v>0</v>
      </c>
      <c r="I23" s="201">
        <f t="shared" si="1"/>
        <v>0</v>
      </c>
      <c r="J23" s="201">
        <f t="shared" si="1"/>
        <v>0</v>
      </c>
      <c r="K23" s="201">
        <f t="shared" si="1"/>
        <v>0</v>
      </c>
      <c r="L23" s="201">
        <f t="shared" si="1"/>
        <v>0</v>
      </c>
      <c r="M23" s="201">
        <f t="shared" si="1"/>
        <v>0</v>
      </c>
      <c r="N23" s="201">
        <f t="shared" si="1"/>
        <v>0</v>
      </c>
      <c r="O23" s="201">
        <f t="shared" si="1"/>
        <v>0</v>
      </c>
      <c r="P23" s="201">
        <f t="shared" ref="P23:P29" si="2">+E23+J23</f>
        <v>0</v>
      </c>
      <c r="Q23" s="288">
        <f>+P23</f>
        <v>0</v>
      </c>
      <c r="R23" s="251"/>
      <c r="S23" s="252"/>
      <c r="T23" s="50"/>
      <c r="U23" s="50"/>
      <c r="V23" s="50"/>
      <c r="W23" s="49"/>
      <c r="X23" s="51"/>
      <c r="Y23" s="51"/>
      <c r="Z23" s="51"/>
      <c r="AA23" s="51"/>
      <c r="AB23" s="51"/>
      <c r="AC23" s="51"/>
      <c r="AD23" s="51"/>
      <c r="AE23" s="51"/>
      <c r="AF23" s="51"/>
      <c r="AG23" s="51"/>
      <c r="AH23" s="51"/>
      <c r="AI23" s="51"/>
      <c r="AJ23" s="51"/>
      <c r="AK23" s="51"/>
      <c r="AL23" s="51"/>
      <c r="AM23" s="51"/>
      <c r="AN23" s="51"/>
      <c r="AO23" s="51"/>
      <c r="AP23" s="51"/>
      <c r="AQ23" s="51"/>
      <c r="AR23" s="51"/>
      <c r="AS23" s="52"/>
      <c r="AT23" s="52"/>
      <c r="AU23" s="52"/>
      <c r="AV23" s="52"/>
      <c r="AW23" s="52"/>
      <c r="AX23" s="52"/>
      <c r="AY23" s="52"/>
      <c r="AZ23" s="52"/>
      <c r="BA23" s="52"/>
      <c r="BB23" s="52"/>
      <c r="BC23" s="52"/>
      <c r="BD23" s="52"/>
      <c r="BE23" s="52"/>
      <c r="BF23" s="52"/>
      <c r="BG23" s="52"/>
      <c r="BH23" s="52"/>
      <c r="BI23" s="52"/>
      <c r="BJ23" s="52"/>
      <c r="BK23" s="52"/>
      <c r="BL23" s="52"/>
      <c r="BM23" s="52"/>
      <c r="BN23" s="52"/>
    </row>
    <row r="24" spans="1:66" s="59" customFormat="1" ht="23.5" hidden="1" customHeight="1">
      <c r="A24" s="96"/>
      <c r="B24" s="96"/>
      <c r="C24" s="96"/>
      <c r="D24" s="96" t="s">
        <v>646</v>
      </c>
      <c r="E24" s="201">
        <f t="shared" ref="E24:E39" si="3">+F24+I24</f>
        <v>0</v>
      </c>
      <c r="F24" s="201"/>
      <c r="G24" s="201"/>
      <c r="H24" s="201"/>
      <c r="I24" s="201"/>
      <c r="J24" s="201"/>
      <c r="K24" s="201"/>
      <c r="L24" s="201"/>
      <c r="M24" s="201"/>
      <c r="N24" s="201"/>
      <c r="O24" s="201"/>
      <c r="P24" s="201">
        <f t="shared" si="2"/>
        <v>0</v>
      </c>
      <c r="Q24" s="288"/>
      <c r="R24" s="251"/>
      <c r="S24" s="252"/>
      <c r="T24" s="50"/>
      <c r="U24" s="50"/>
      <c r="V24" s="50"/>
      <c r="W24" s="49"/>
      <c r="X24" s="51"/>
      <c r="Y24" s="51"/>
      <c r="Z24" s="51"/>
      <c r="AA24" s="51"/>
      <c r="AB24" s="51"/>
      <c r="AC24" s="51"/>
      <c r="AD24" s="51"/>
      <c r="AE24" s="51"/>
      <c r="AF24" s="51"/>
      <c r="AG24" s="51"/>
      <c r="AH24" s="51"/>
      <c r="AI24" s="51"/>
      <c r="AJ24" s="51"/>
      <c r="AK24" s="51"/>
      <c r="AL24" s="51"/>
      <c r="AM24" s="51"/>
      <c r="AN24" s="51"/>
      <c r="AO24" s="51"/>
      <c r="AP24" s="51"/>
      <c r="AQ24" s="51"/>
      <c r="AR24" s="51"/>
      <c r="AS24" s="52"/>
      <c r="AT24" s="52"/>
      <c r="AU24" s="52"/>
      <c r="AV24" s="52"/>
      <c r="AW24" s="52"/>
      <c r="AX24" s="52"/>
      <c r="AY24" s="52"/>
      <c r="AZ24" s="52"/>
      <c r="BA24" s="52"/>
      <c r="BB24" s="52"/>
      <c r="BC24" s="52"/>
      <c r="BD24" s="52"/>
      <c r="BE24" s="52"/>
      <c r="BF24" s="52"/>
      <c r="BG24" s="52"/>
      <c r="BH24" s="52"/>
      <c r="BI24" s="52"/>
      <c r="BJ24" s="52"/>
      <c r="BK24" s="52"/>
      <c r="BL24" s="52"/>
      <c r="BM24" s="52"/>
      <c r="BN24" s="52"/>
    </row>
    <row r="25" spans="1:66" s="59" customFormat="1" ht="27" hidden="1" customHeight="1">
      <c r="A25" s="96"/>
      <c r="B25" s="96"/>
      <c r="C25" s="96"/>
      <c r="D25" s="96" t="s">
        <v>723</v>
      </c>
      <c r="E25" s="201">
        <f t="shared" si="3"/>
        <v>0</v>
      </c>
      <c r="F25" s="201"/>
      <c r="G25" s="201"/>
      <c r="H25" s="201"/>
      <c r="I25" s="201"/>
      <c r="J25" s="201">
        <f t="shared" ref="J25:J39" si="4">+L25+O25</f>
        <v>0</v>
      </c>
      <c r="K25" s="201"/>
      <c r="L25" s="201"/>
      <c r="M25" s="201"/>
      <c r="N25" s="201"/>
      <c r="O25" s="201"/>
      <c r="P25" s="201">
        <f t="shared" si="2"/>
        <v>0</v>
      </c>
      <c r="Q25" s="288">
        <f>+P25</f>
        <v>0</v>
      </c>
      <c r="R25" s="251"/>
      <c r="S25" s="252"/>
      <c r="T25" s="50"/>
      <c r="U25" s="50"/>
      <c r="V25" s="50"/>
      <c r="W25" s="49"/>
      <c r="X25" s="51"/>
      <c r="Y25" s="51"/>
      <c r="Z25" s="51"/>
      <c r="AA25" s="51"/>
      <c r="AB25" s="51"/>
      <c r="AC25" s="51"/>
      <c r="AD25" s="51"/>
      <c r="AE25" s="51"/>
      <c r="AF25" s="51"/>
      <c r="AG25" s="51"/>
      <c r="AH25" s="51"/>
      <c r="AI25" s="51"/>
      <c r="AJ25" s="51"/>
      <c r="AK25" s="51"/>
      <c r="AL25" s="51"/>
      <c r="AM25" s="51"/>
      <c r="AN25" s="51"/>
      <c r="AO25" s="51"/>
      <c r="AP25" s="51"/>
      <c r="AQ25" s="51"/>
      <c r="AR25" s="51"/>
      <c r="AS25" s="52"/>
      <c r="AT25" s="52"/>
      <c r="AU25" s="52"/>
      <c r="AV25" s="52"/>
      <c r="AW25" s="52"/>
      <c r="AX25" s="52"/>
      <c r="AY25" s="52"/>
      <c r="AZ25" s="52"/>
      <c r="BA25" s="52"/>
      <c r="BB25" s="52"/>
      <c r="BC25" s="52"/>
      <c r="BD25" s="52"/>
      <c r="BE25" s="52"/>
      <c r="BF25" s="52"/>
      <c r="BG25" s="52"/>
      <c r="BH25" s="52"/>
      <c r="BI25" s="52"/>
      <c r="BJ25" s="52"/>
      <c r="BK25" s="52"/>
      <c r="BL25" s="52"/>
      <c r="BM25" s="52"/>
      <c r="BN25" s="52"/>
    </row>
    <row r="26" spans="1:66" s="59" customFormat="1" ht="31" hidden="1">
      <c r="A26" s="96"/>
      <c r="B26" s="96"/>
      <c r="C26" s="96"/>
      <c r="D26" s="96" t="s">
        <v>950</v>
      </c>
      <c r="E26" s="140">
        <f t="shared" si="3"/>
        <v>0</v>
      </c>
      <c r="F26" s="140"/>
      <c r="G26" s="140"/>
      <c r="H26" s="140"/>
      <c r="I26" s="140"/>
      <c r="J26" s="140">
        <f t="shared" si="4"/>
        <v>0</v>
      </c>
      <c r="K26" s="140"/>
      <c r="L26" s="140"/>
      <c r="M26" s="140"/>
      <c r="N26" s="140"/>
      <c r="O26" s="140"/>
      <c r="P26" s="140">
        <f t="shared" si="2"/>
        <v>0</v>
      </c>
      <c r="Q26" s="262">
        <f>+P26</f>
        <v>0</v>
      </c>
      <c r="R26" s="49"/>
      <c r="S26" s="251"/>
      <c r="T26" s="50"/>
      <c r="U26" s="50"/>
      <c r="V26" s="50"/>
      <c r="W26" s="49"/>
      <c r="X26" s="51"/>
      <c r="Y26" s="51"/>
      <c r="Z26" s="51"/>
      <c r="AA26" s="51"/>
      <c r="AB26" s="51"/>
      <c r="AC26" s="51"/>
      <c r="AD26" s="51"/>
      <c r="AE26" s="51"/>
      <c r="AF26" s="51"/>
      <c r="AG26" s="51"/>
      <c r="AH26" s="51"/>
      <c r="AI26" s="51"/>
      <c r="AJ26" s="51"/>
      <c r="AK26" s="51"/>
      <c r="AL26" s="51"/>
      <c r="AM26" s="51"/>
      <c r="AN26" s="51"/>
      <c r="AO26" s="51"/>
      <c r="AP26" s="51"/>
      <c r="AQ26" s="51"/>
      <c r="AR26" s="51"/>
      <c r="AS26" s="52"/>
      <c r="AT26" s="52"/>
      <c r="AU26" s="52"/>
      <c r="AV26" s="52"/>
      <c r="AW26" s="52"/>
      <c r="AX26" s="52"/>
      <c r="AY26" s="52"/>
      <c r="AZ26" s="52"/>
      <c r="BA26" s="52"/>
      <c r="BB26" s="52"/>
      <c r="BC26" s="52"/>
      <c r="BD26" s="52"/>
      <c r="BE26" s="52"/>
      <c r="BF26" s="52"/>
      <c r="BG26" s="52"/>
      <c r="BH26" s="52"/>
      <c r="BI26" s="52"/>
      <c r="BJ26" s="52"/>
      <c r="BK26" s="52"/>
      <c r="BL26" s="52"/>
      <c r="BM26" s="52"/>
      <c r="BN26" s="52"/>
    </row>
    <row r="27" spans="1:66" s="59" customFormat="1" ht="31" hidden="1">
      <c r="A27" s="96"/>
      <c r="B27" s="96"/>
      <c r="C27" s="96"/>
      <c r="D27" s="96" t="s">
        <v>631</v>
      </c>
      <c r="E27" s="201">
        <f t="shared" si="3"/>
        <v>0</v>
      </c>
      <c r="F27" s="201"/>
      <c r="G27" s="201"/>
      <c r="H27" s="201"/>
      <c r="I27" s="201"/>
      <c r="J27" s="201">
        <f t="shared" si="4"/>
        <v>0</v>
      </c>
      <c r="K27" s="201"/>
      <c r="L27" s="201"/>
      <c r="M27" s="201"/>
      <c r="N27" s="201"/>
      <c r="O27" s="201"/>
      <c r="P27" s="201">
        <f t="shared" si="2"/>
        <v>0</v>
      </c>
      <c r="Q27" s="288">
        <f>+P27</f>
        <v>0</v>
      </c>
      <c r="R27" s="251"/>
      <c r="S27" s="252"/>
      <c r="T27" s="50"/>
      <c r="U27" s="50"/>
      <c r="V27" s="50"/>
      <c r="W27" s="49"/>
      <c r="X27" s="51"/>
      <c r="Y27" s="51"/>
      <c r="Z27" s="51"/>
      <c r="AA27" s="51"/>
      <c r="AB27" s="51"/>
      <c r="AC27" s="51"/>
      <c r="AD27" s="51"/>
      <c r="AE27" s="51"/>
      <c r="AF27" s="51"/>
      <c r="AG27" s="51"/>
      <c r="AH27" s="51"/>
      <c r="AI27" s="51"/>
      <c r="AJ27" s="51"/>
      <c r="AK27" s="51"/>
      <c r="AL27" s="51"/>
      <c r="AM27" s="51"/>
      <c r="AN27" s="51"/>
      <c r="AO27" s="51"/>
      <c r="AP27" s="51"/>
      <c r="AQ27" s="51"/>
      <c r="AR27" s="51"/>
      <c r="AS27" s="52"/>
      <c r="AT27" s="52"/>
      <c r="AU27" s="52"/>
      <c r="AV27" s="52"/>
      <c r="AW27" s="52"/>
      <c r="AX27" s="52"/>
      <c r="AY27" s="52"/>
      <c r="AZ27" s="52"/>
      <c r="BA27" s="52"/>
      <c r="BB27" s="52"/>
      <c r="BC27" s="52"/>
      <c r="BD27" s="52"/>
      <c r="BE27" s="52"/>
      <c r="BF27" s="52"/>
      <c r="BG27" s="52"/>
      <c r="BH27" s="52"/>
      <c r="BI27" s="52"/>
      <c r="BJ27" s="52"/>
      <c r="BK27" s="52"/>
      <c r="BL27" s="52"/>
      <c r="BM27" s="52"/>
      <c r="BN27" s="52"/>
    </row>
    <row r="28" spans="1:66" s="59" customFormat="1" ht="45.65" hidden="1" customHeight="1">
      <c r="A28" s="139" t="s">
        <v>679</v>
      </c>
      <c r="B28" s="151" t="s">
        <v>156</v>
      </c>
      <c r="C28" s="96" t="s">
        <v>680</v>
      </c>
      <c r="D28" s="96" t="s">
        <v>681</v>
      </c>
      <c r="E28" s="201">
        <f t="shared" si="3"/>
        <v>0</v>
      </c>
      <c r="F28" s="201"/>
      <c r="G28" s="201"/>
      <c r="H28" s="201"/>
      <c r="I28" s="201"/>
      <c r="J28" s="201">
        <f t="shared" si="4"/>
        <v>0</v>
      </c>
      <c r="K28" s="201"/>
      <c r="L28" s="201"/>
      <c r="M28" s="201"/>
      <c r="N28" s="201"/>
      <c r="O28" s="201"/>
      <c r="P28" s="201">
        <f t="shared" si="2"/>
        <v>0</v>
      </c>
      <c r="Q28" s="262">
        <f>+P28</f>
        <v>0</v>
      </c>
      <c r="R28" s="251"/>
      <c r="S28" s="252"/>
      <c r="T28" s="50"/>
      <c r="U28" s="50"/>
      <c r="V28" s="50"/>
      <c r="W28" s="49"/>
      <c r="X28" s="51"/>
      <c r="Y28" s="51"/>
      <c r="Z28" s="51"/>
      <c r="AA28" s="51"/>
      <c r="AB28" s="51"/>
      <c r="AC28" s="51"/>
      <c r="AD28" s="51"/>
      <c r="AE28" s="51"/>
      <c r="AF28" s="51"/>
      <c r="AG28" s="51"/>
      <c r="AH28" s="51"/>
      <c r="AI28" s="51"/>
      <c r="AJ28" s="51"/>
      <c r="AK28" s="51"/>
      <c r="AL28" s="51"/>
      <c r="AM28" s="51"/>
      <c r="AN28" s="51"/>
      <c r="AO28" s="51"/>
      <c r="AP28" s="51"/>
      <c r="AQ28" s="51"/>
      <c r="AR28" s="51"/>
      <c r="AS28" s="52"/>
      <c r="AT28" s="52"/>
      <c r="AU28" s="52"/>
      <c r="AV28" s="52"/>
      <c r="AW28" s="52"/>
      <c r="AX28" s="52"/>
      <c r="AY28" s="52"/>
      <c r="AZ28" s="52"/>
      <c r="BA28" s="52"/>
      <c r="BB28" s="52"/>
      <c r="BC28" s="52"/>
      <c r="BD28" s="52"/>
      <c r="BE28" s="52"/>
      <c r="BF28" s="52"/>
      <c r="BG28" s="52"/>
      <c r="BH28" s="52"/>
      <c r="BI28" s="52"/>
      <c r="BJ28" s="52"/>
      <c r="BK28" s="52"/>
      <c r="BL28" s="52"/>
      <c r="BM28" s="52"/>
      <c r="BN28" s="52"/>
    </row>
    <row r="29" spans="1:66" s="59" customFormat="1" ht="17.5" hidden="1">
      <c r="A29" s="139" t="s">
        <v>37</v>
      </c>
      <c r="B29" s="151" t="s">
        <v>38</v>
      </c>
      <c r="C29" s="139" t="s">
        <v>481</v>
      </c>
      <c r="D29" s="96" t="s">
        <v>913</v>
      </c>
      <c r="E29" s="140">
        <f t="shared" si="3"/>
        <v>0</v>
      </c>
      <c r="F29" s="140"/>
      <c r="G29" s="140"/>
      <c r="H29" s="140"/>
      <c r="I29" s="140"/>
      <c r="J29" s="140">
        <f t="shared" si="4"/>
        <v>0</v>
      </c>
      <c r="K29" s="140"/>
      <c r="L29" s="140"/>
      <c r="M29" s="140"/>
      <c r="N29" s="140"/>
      <c r="O29" s="140"/>
      <c r="P29" s="140">
        <f t="shared" si="2"/>
        <v>0</v>
      </c>
      <c r="Q29" s="287">
        <f t="shared" ref="Q29:Q110" si="5">+P29</f>
        <v>0</v>
      </c>
      <c r="R29" s="49"/>
      <c r="S29" s="252">
        <v>850000</v>
      </c>
      <c r="T29" s="50"/>
      <c r="U29" s="50"/>
      <c r="V29" s="50"/>
      <c r="W29" s="49"/>
      <c r="X29" s="51"/>
      <c r="Y29" s="51"/>
      <c r="Z29" s="51"/>
      <c r="AA29" s="51"/>
      <c r="AB29" s="51"/>
      <c r="AC29" s="51"/>
      <c r="AD29" s="51"/>
      <c r="AE29" s="51"/>
      <c r="AF29" s="51"/>
      <c r="AG29" s="51"/>
      <c r="AH29" s="51"/>
      <c r="AI29" s="51"/>
      <c r="AJ29" s="51"/>
      <c r="AK29" s="51"/>
      <c r="AL29" s="51"/>
      <c r="AM29" s="51"/>
      <c r="AN29" s="51"/>
      <c r="AO29" s="51"/>
      <c r="AP29" s="51"/>
      <c r="AQ29" s="51"/>
      <c r="AR29" s="51"/>
      <c r="AS29" s="52"/>
      <c r="AT29" s="52"/>
      <c r="AU29" s="52"/>
      <c r="AV29" s="52"/>
      <c r="AW29" s="52"/>
      <c r="AX29" s="52"/>
      <c r="AY29" s="52"/>
      <c r="AZ29" s="52"/>
      <c r="BA29" s="52"/>
      <c r="BB29" s="52"/>
      <c r="BC29" s="52"/>
      <c r="BD29" s="52"/>
      <c r="BE29" s="52"/>
      <c r="BF29" s="52"/>
      <c r="BG29" s="52"/>
      <c r="BH29" s="52"/>
      <c r="BI29" s="52"/>
      <c r="BJ29" s="52"/>
      <c r="BK29" s="52"/>
      <c r="BL29" s="52"/>
      <c r="BM29" s="52"/>
      <c r="BN29" s="52"/>
    </row>
    <row r="30" spans="1:66" s="59" customFormat="1" ht="77.5" hidden="1">
      <c r="A30" s="139" t="s">
        <v>531</v>
      </c>
      <c r="B30" s="2">
        <v>6020</v>
      </c>
      <c r="C30" s="139" t="s">
        <v>212</v>
      </c>
      <c r="D30" s="96" t="s">
        <v>741</v>
      </c>
      <c r="E30" s="140">
        <f t="shared" ref="E30:E36" si="6">+F30+I30</f>
        <v>0</v>
      </c>
      <c r="F30" s="140"/>
      <c r="G30" s="140"/>
      <c r="H30" s="140"/>
      <c r="I30" s="140"/>
      <c r="J30" s="140">
        <f t="shared" ref="J30:J36" si="7">+L30+O30</f>
        <v>0</v>
      </c>
      <c r="K30" s="140"/>
      <c r="L30" s="140"/>
      <c r="M30" s="140"/>
      <c r="N30" s="140"/>
      <c r="O30" s="140"/>
      <c r="P30" s="140">
        <f t="shared" ref="P30:P36" si="8">+E30+J30</f>
        <v>0</v>
      </c>
      <c r="Q30" s="287">
        <f>+P30</f>
        <v>0</v>
      </c>
      <c r="R30" s="49"/>
      <c r="S30" s="251"/>
      <c r="T30" s="50"/>
      <c r="U30" s="50"/>
      <c r="V30" s="50"/>
      <c r="W30" s="49"/>
      <c r="X30" s="51"/>
      <c r="Y30" s="51"/>
      <c r="Z30" s="51"/>
      <c r="AA30" s="51"/>
      <c r="AB30" s="51"/>
      <c r="AC30" s="51"/>
      <c r="AD30" s="51"/>
      <c r="AE30" s="51"/>
      <c r="AF30" s="51"/>
      <c r="AG30" s="51"/>
      <c r="AH30" s="51"/>
      <c r="AI30" s="51"/>
      <c r="AJ30" s="51"/>
      <c r="AK30" s="51"/>
      <c r="AL30" s="51"/>
      <c r="AM30" s="51"/>
      <c r="AN30" s="51"/>
      <c r="AO30" s="51"/>
      <c r="AP30" s="51"/>
      <c r="AQ30" s="51"/>
      <c r="AR30" s="51"/>
      <c r="AS30" s="52"/>
      <c r="AT30" s="52"/>
      <c r="AU30" s="52"/>
      <c r="AV30" s="52"/>
      <c r="AW30" s="52"/>
      <c r="AX30" s="52"/>
      <c r="AY30" s="52"/>
      <c r="AZ30" s="52"/>
      <c r="BA30" s="52"/>
      <c r="BB30" s="52"/>
      <c r="BC30" s="52"/>
      <c r="BD30" s="52"/>
      <c r="BE30" s="52"/>
      <c r="BF30" s="52"/>
      <c r="BG30" s="52"/>
      <c r="BH30" s="52"/>
      <c r="BI30" s="52"/>
      <c r="BJ30" s="52"/>
      <c r="BK30" s="52"/>
      <c r="BL30" s="52"/>
      <c r="BM30" s="52"/>
      <c r="BN30" s="52"/>
    </row>
    <row r="31" spans="1:66" s="59" customFormat="1" ht="43.9" hidden="1" customHeight="1">
      <c r="A31" s="115" t="s">
        <v>533</v>
      </c>
      <c r="B31" s="115" t="s">
        <v>450</v>
      </c>
      <c r="C31" s="115" t="s">
        <v>682</v>
      </c>
      <c r="D31" s="96" t="s">
        <v>426</v>
      </c>
      <c r="E31" s="140">
        <f t="shared" si="6"/>
        <v>0</v>
      </c>
      <c r="F31" s="140"/>
      <c r="G31" s="140"/>
      <c r="H31" s="140"/>
      <c r="I31" s="140"/>
      <c r="J31" s="201">
        <f t="shared" si="7"/>
        <v>0</v>
      </c>
      <c r="K31" s="140"/>
      <c r="L31" s="140"/>
      <c r="M31" s="140"/>
      <c r="N31" s="140"/>
      <c r="O31" s="201"/>
      <c r="P31" s="201">
        <f t="shared" si="8"/>
        <v>0</v>
      </c>
      <c r="Q31" s="287">
        <f>+P31</f>
        <v>0</v>
      </c>
      <c r="R31" s="49"/>
      <c r="S31" s="252">
        <v>1313826700</v>
      </c>
      <c r="T31" s="50"/>
      <c r="U31" s="50"/>
      <c r="V31" s="50"/>
      <c r="W31" s="49"/>
      <c r="X31" s="51"/>
      <c r="Y31" s="51"/>
      <c r="Z31" s="51"/>
      <c r="AA31" s="51"/>
      <c r="AB31" s="51"/>
      <c r="AC31" s="51"/>
      <c r="AD31" s="51"/>
      <c r="AE31" s="51"/>
      <c r="AF31" s="51"/>
      <c r="AG31" s="51"/>
      <c r="AH31" s="51"/>
      <c r="AI31" s="51"/>
      <c r="AJ31" s="51"/>
      <c r="AK31" s="51"/>
      <c r="AL31" s="51"/>
      <c r="AM31" s="51"/>
      <c r="AN31" s="51"/>
      <c r="AO31" s="51"/>
      <c r="AP31" s="51"/>
      <c r="AQ31" s="51"/>
      <c r="AR31" s="51"/>
      <c r="AS31" s="52"/>
      <c r="AT31" s="52"/>
      <c r="AU31" s="52"/>
      <c r="AV31" s="52"/>
      <c r="AW31" s="52"/>
      <c r="AX31" s="52"/>
      <c r="AY31" s="52"/>
      <c r="AZ31" s="52"/>
      <c r="BA31" s="52"/>
      <c r="BB31" s="52"/>
      <c r="BC31" s="52"/>
      <c r="BD31" s="52"/>
      <c r="BE31" s="52"/>
      <c r="BF31" s="52"/>
      <c r="BG31" s="52"/>
      <c r="BH31" s="52"/>
      <c r="BI31" s="52"/>
      <c r="BJ31" s="52"/>
      <c r="BK31" s="52"/>
      <c r="BL31" s="52"/>
      <c r="BM31" s="52"/>
      <c r="BN31" s="52"/>
    </row>
    <row r="32" spans="1:66" s="59" customFormat="1" ht="41.5" hidden="1" customHeight="1">
      <c r="A32" s="115" t="s">
        <v>648</v>
      </c>
      <c r="B32" s="119" t="s">
        <v>973</v>
      </c>
      <c r="C32" s="119" t="s">
        <v>933</v>
      </c>
      <c r="D32" s="212" t="s">
        <v>761</v>
      </c>
      <c r="E32" s="201">
        <f>+F32+I32</f>
        <v>0</v>
      </c>
      <c r="F32" s="201"/>
      <c r="G32" s="201"/>
      <c r="H32" s="201"/>
      <c r="I32" s="201"/>
      <c r="J32" s="201">
        <f>+L32+O32</f>
        <v>0</v>
      </c>
      <c r="K32" s="201"/>
      <c r="L32" s="201"/>
      <c r="M32" s="201"/>
      <c r="N32" s="201"/>
      <c r="O32" s="201"/>
      <c r="P32" s="201">
        <f>+E32+J32</f>
        <v>0</v>
      </c>
      <c r="Q32" s="287"/>
      <c r="R32" s="49"/>
      <c r="S32" s="249"/>
      <c r="T32" s="50"/>
      <c r="U32" s="50"/>
      <c r="V32" s="50"/>
      <c r="W32" s="49"/>
      <c r="X32" s="51"/>
      <c r="Y32" s="51"/>
      <c r="Z32" s="51"/>
      <c r="AA32" s="51"/>
      <c r="AB32" s="51"/>
      <c r="AC32" s="51"/>
      <c r="AD32" s="51"/>
      <c r="AE32" s="51"/>
      <c r="AF32" s="51"/>
      <c r="AG32" s="51"/>
      <c r="AH32" s="51"/>
      <c r="AI32" s="51"/>
      <c r="AJ32" s="51"/>
      <c r="AK32" s="51"/>
      <c r="AL32" s="51"/>
      <c r="AM32" s="51"/>
      <c r="AN32" s="51"/>
      <c r="AO32" s="51"/>
      <c r="AP32" s="51"/>
      <c r="AQ32" s="51"/>
      <c r="AR32" s="51"/>
      <c r="AS32" s="52"/>
      <c r="AT32" s="52"/>
      <c r="AU32" s="52"/>
      <c r="AV32" s="52"/>
      <c r="AW32" s="52"/>
      <c r="AX32" s="52"/>
      <c r="AY32" s="52"/>
      <c r="AZ32" s="52"/>
      <c r="BA32" s="52"/>
      <c r="BB32" s="52"/>
      <c r="BC32" s="52"/>
      <c r="BD32" s="52"/>
      <c r="BE32" s="52"/>
      <c r="BF32" s="52"/>
      <c r="BG32" s="52"/>
      <c r="BH32" s="52"/>
      <c r="BI32" s="52"/>
      <c r="BJ32" s="52"/>
      <c r="BK32" s="52"/>
      <c r="BL32" s="52"/>
      <c r="BM32" s="52"/>
      <c r="BN32" s="52"/>
    </row>
    <row r="33" spans="1:66" s="59" customFormat="1" ht="31" hidden="1">
      <c r="A33" s="115" t="s">
        <v>506</v>
      </c>
      <c r="B33" s="115" t="s">
        <v>505</v>
      </c>
      <c r="C33" s="115" t="s">
        <v>504</v>
      </c>
      <c r="D33" s="96" t="s">
        <v>695</v>
      </c>
      <c r="E33" s="140">
        <f t="shared" si="6"/>
        <v>0</v>
      </c>
      <c r="F33" s="140"/>
      <c r="G33" s="140"/>
      <c r="H33" s="140"/>
      <c r="I33" s="140"/>
      <c r="J33" s="140">
        <f t="shared" si="7"/>
        <v>0</v>
      </c>
      <c r="K33" s="140"/>
      <c r="L33" s="140"/>
      <c r="M33" s="140"/>
      <c r="N33" s="140"/>
      <c r="O33" s="140">
        <f>300000-300000</f>
        <v>0</v>
      </c>
      <c r="P33" s="140">
        <f t="shared" si="8"/>
        <v>0</v>
      </c>
      <c r="Q33" s="287">
        <f>+P33</f>
        <v>0</v>
      </c>
      <c r="R33" s="49"/>
      <c r="S33" s="249"/>
      <c r="T33" s="50"/>
      <c r="U33" s="50"/>
      <c r="V33" s="50"/>
      <c r="W33" s="49"/>
      <c r="X33" s="51"/>
      <c r="Y33" s="51"/>
      <c r="Z33" s="51"/>
      <c r="AA33" s="51"/>
      <c r="AB33" s="51"/>
      <c r="AC33" s="51"/>
      <c r="AD33" s="51"/>
      <c r="AE33" s="51"/>
      <c r="AF33" s="51"/>
      <c r="AG33" s="51"/>
      <c r="AH33" s="51"/>
      <c r="AI33" s="51"/>
      <c r="AJ33" s="51"/>
      <c r="AK33" s="51"/>
      <c r="AL33" s="51"/>
      <c r="AM33" s="51"/>
      <c r="AN33" s="51"/>
      <c r="AO33" s="51"/>
      <c r="AP33" s="51"/>
      <c r="AQ33" s="51"/>
      <c r="AR33" s="51"/>
      <c r="AS33" s="52"/>
      <c r="AT33" s="52"/>
      <c r="AU33" s="52"/>
      <c r="AV33" s="52"/>
      <c r="AW33" s="52"/>
      <c r="AX33" s="52"/>
      <c r="AY33" s="52"/>
      <c r="AZ33" s="52"/>
      <c r="BA33" s="52"/>
      <c r="BB33" s="52"/>
      <c r="BC33" s="52"/>
      <c r="BD33" s="52"/>
      <c r="BE33" s="52"/>
      <c r="BF33" s="52"/>
      <c r="BG33" s="52"/>
      <c r="BH33" s="52"/>
      <c r="BI33" s="52"/>
      <c r="BJ33" s="52"/>
      <c r="BK33" s="52"/>
      <c r="BL33" s="52"/>
      <c r="BM33" s="52"/>
      <c r="BN33" s="52"/>
    </row>
    <row r="34" spans="1:66" s="59" customFormat="1" ht="41.5" hidden="1" customHeight="1">
      <c r="A34" s="115" t="s">
        <v>886</v>
      </c>
      <c r="B34" s="115" t="s">
        <v>885</v>
      </c>
      <c r="C34" s="115" t="s">
        <v>825</v>
      </c>
      <c r="D34" s="96" t="s">
        <v>469</v>
      </c>
      <c r="E34" s="201">
        <f t="shared" si="6"/>
        <v>0</v>
      </c>
      <c r="F34" s="201"/>
      <c r="G34" s="140"/>
      <c r="H34" s="140"/>
      <c r="I34" s="140"/>
      <c r="J34" s="140">
        <f t="shared" si="7"/>
        <v>0</v>
      </c>
      <c r="K34" s="140"/>
      <c r="L34" s="140"/>
      <c r="M34" s="140"/>
      <c r="N34" s="140"/>
      <c r="O34" s="140">
        <f>300000-300000</f>
        <v>0</v>
      </c>
      <c r="P34" s="201">
        <f t="shared" si="8"/>
        <v>0</v>
      </c>
      <c r="Q34" s="288">
        <f>+P34</f>
        <v>0</v>
      </c>
      <c r="R34" s="251"/>
      <c r="S34" s="252"/>
      <c r="T34" s="50"/>
      <c r="U34" s="50"/>
      <c r="V34" s="50"/>
      <c r="W34" s="49"/>
      <c r="X34" s="51"/>
      <c r="Y34" s="51"/>
      <c r="Z34" s="51"/>
      <c r="AA34" s="51"/>
      <c r="AB34" s="51"/>
      <c r="AC34" s="51"/>
      <c r="AD34" s="51"/>
      <c r="AE34" s="51"/>
      <c r="AF34" s="51"/>
      <c r="AG34" s="51"/>
      <c r="AH34" s="51"/>
      <c r="AI34" s="51"/>
      <c r="AJ34" s="51"/>
      <c r="AK34" s="51"/>
      <c r="AL34" s="51"/>
      <c r="AM34" s="51"/>
      <c r="AN34" s="51"/>
      <c r="AO34" s="51"/>
      <c r="AP34" s="51"/>
      <c r="AQ34" s="51"/>
      <c r="AR34" s="51"/>
      <c r="AS34" s="52"/>
      <c r="AT34" s="52"/>
      <c r="AU34" s="52"/>
      <c r="AV34" s="52"/>
      <c r="AW34" s="52"/>
      <c r="AX34" s="52"/>
      <c r="AY34" s="52"/>
      <c r="AZ34" s="52"/>
      <c r="BA34" s="52"/>
      <c r="BB34" s="52"/>
      <c r="BC34" s="52"/>
      <c r="BD34" s="52"/>
      <c r="BE34" s="52"/>
      <c r="BF34" s="52"/>
      <c r="BG34" s="52"/>
      <c r="BH34" s="52"/>
      <c r="BI34" s="52"/>
      <c r="BJ34" s="52"/>
      <c r="BK34" s="52"/>
      <c r="BL34" s="52"/>
      <c r="BM34" s="52"/>
      <c r="BN34" s="52"/>
    </row>
    <row r="35" spans="1:66" s="59" customFormat="1" ht="43.15" hidden="1" customHeight="1">
      <c r="A35" s="115" t="s">
        <v>586</v>
      </c>
      <c r="B35" s="115" t="s">
        <v>884</v>
      </c>
      <c r="C35" s="115" t="s">
        <v>327</v>
      </c>
      <c r="D35" s="96" t="s">
        <v>261</v>
      </c>
      <c r="E35" s="201">
        <f t="shared" si="6"/>
        <v>0</v>
      </c>
      <c r="F35" s="201"/>
      <c r="G35" s="201"/>
      <c r="H35" s="201"/>
      <c r="I35" s="201"/>
      <c r="J35" s="201">
        <f t="shared" si="7"/>
        <v>0</v>
      </c>
      <c r="K35" s="201"/>
      <c r="L35" s="201"/>
      <c r="M35" s="201"/>
      <c r="N35" s="201"/>
      <c r="O35" s="201"/>
      <c r="P35" s="201">
        <f t="shared" si="8"/>
        <v>0</v>
      </c>
      <c r="Q35" s="288">
        <f>+P35</f>
        <v>0</v>
      </c>
      <c r="R35" s="49"/>
      <c r="S35" s="249"/>
      <c r="T35" s="50"/>
      <c r="U35" s="50"/>
      <c r="V35" s="50"/>
      <c r="W35" s="49"/>
      <c r="X35" s="51"/>
      <c r="Y35" s="51"/>
      <c r="Z35" s="51"/>
      <c r="AA35" s="51"/>
      <c r="AB35" s="51"/>
      <c r="AC35" s="51"/>
      <c r="AD35" s="51"/>
      <c r="AE35" s="51"/>
      <c r="AF35" s="51"/>
      <c r="AG35" s="51"/>
      <c r="AH35" s="51"/>
      <c r="AI35" s="51"/>
      <c r="AJ35" s="51"/>
      <c r="AK35" s="51"/>
      <c r="AL35" s="51"/>
      <c r="AM35" s="51"/>
      <c r="AN35" s="51"/>
      <c r="AO35" s="51"/>
      <c r="AP35" s="51"/>
      <c r="AQ35" s="51"/>
      <c r="AR35" s="51"/>
      <c r="AS35" s="52"/>
      <c r="AT35" s="52"/>
      <c r="AU35" s="52"/>
      <c r="AV35" s="52"/>
      <c r="AW35" s="52"/>
      <c r="AX35" s="52"/>
      <c r="AY35" s="52"/>
      <c r="AZ35" s="52"/>
      <c r="BA35" s="52"/>
      <c r="BB35" s="52"/>
      <c r="BC35" s="52"/>
      <c r="BD35" s="52"/>
      <c r="BE35" s="52"/>
      <c r="BF35" s="52"/>
      <c r="BG35" s="52"/>
      <c r="BH35" s="52"/>
      <c r="BI35" s="52"/>
      <c r="BJ35" s="52"/>
      <c r="BK35" s="52"/>
      <c r="BL35" s="52"/>
      <c r="BM35" s="52"/>
      <c r="BN35" s="52"/>
    </row>
    <row r="36" spans="1:66" s="59" customFormat="1" ht="31" hidden="1">
      <c r="A36" s="125" t="s">
        <v>742</v>
      </c>
      <c r="B36" s="125" t="s">
        <v>743</v>
      </c>
      <c r="C36" s="125" t="s">
        <v>42</v>
      </c>
      <c r="D36" s="166" t="s">
        <v>142</v>
      </c>
      <c r="E36" s="201">
        <f t="shared" si="6"/>
        <v>0</v>
      </c>
      <c r="F36" s="201">
        <f>50000-50000</f>
        <v>0</v>
      </c>
      <c r="G36" s="140"/>
      <c r="H36" s="140"/>
      <c r="I36" s="140"/>
      <c r="J36" s="140">
        <f t="shared" si="7"/>
        <v>0</v>
      </c>
      <c r="K36" s="140"/>
      <c r="L36" s="140"/>
      <c r="M36" s="140"/>
      <c r="N36" s="140"/>
      <c r="O36" s="140"/>
      <c r="P36" s="130">
        <f t="shared" si="8"/>
        <v>0</v>
      </c>
      <c r="Q36" s="287">
        <f t="shared" si="5"/>
        <v>0</v>
      </c>
      <c r="R36" s="49"/>
      <c r="S36" s="249"/>
      <c r="T36" s="50"/>
      <c r="U36" s="50"/>
      <c r="V36" s="50"/>
      <c r="W36" s="49"/>
      <c r="X36" s="51"/>
      <c r="Y36" s="51"/>
      <c r="Z36" s="51"/>
      <c r="AA36" s="51"/>
      <c r="AB36" s="51"/>
      <c r="AC36" s="51"/>
      <c r="AD36" s="51"/>
      <c r="AE36" s="51"/>
      <c r="AF36" s="51"/>
      <c r="AG36" s="51"/>
      <c r="AH36" s="51"/>
      <c r="AI36" s="51"/>
      <c r="AJ36" s="51"/>
      <c r="AK36" s="51"/>
      <c r="AL36" s="51"/>
      <c r="AM36" s="51"/>
      <c r="AN36" s="51"/>
      <c r="AO36" s="51"/>
      <c r="AP36" s="51"/>
      <c r="AQ36" s="51"/>
      <c r="AR36" s="51"/>
      <c r="AS36" s="52"/>
      <c r="AT36" s="52"/>
      <c r="AU36" s="52"/>
      <c r="AV36" s="52"/>
      <c r="AW36" s="52"/>
      <c r="AX36" s="52"/>
      <c r="AY36" s="52"/>
      <c r="AZ36" s="52"/>
      <c r="BA36" s="52"/>
      <c r="BB36" s="52"/>
      <c r="BC36" s="52"/>
      <c r="BD36" s="52"/>
      <c r="BE36" s="52"/>
      <c r="BF36" s="52"/>
      <c r="BG36" s="52"/>
      <c r="BH36" s="52"/>
      <c r="BI36" s="52"/>
      <c r="BJ36" s="52"/>
      <c r="BK36" s="52"/>
      <c r="BL36" s="52"/>
      <c r="BM36" s="52"/>
      <c r="BN36" s="52"/>
    </row>
    <row r="37" spans="1:66" s="59" customFormat="1" ht="37.5" hidden="1" customHeight="1">
      <c r="A37" s="125" t="s">
        <v>259</v>
      </c>
      <c r="B37" s="125" t="s">
        <v>616</v>
      </c>
      <c r="C37" s="125" t="s">
        <v>81</v>
      </c>
      <c r="D37" s="171" t="s">
        <v>268</v>
      </c>
      <c r="E37" s="201">
        <f>+F37+I37</f>
        <v>0</v>
      </c>
      <c r="F37" s="201"/>
      <c r="G37" s="140"/>
      <c r="H37" s="140"/>
      <c r="I37" s="140"/>
      <c r="J37" s="140">
        <f>+L37+O37</f>
        <v>0</v>
      </c>
      <c r="K37" s="140"/>
      <c r="L37" s="140"/>
      <c r="M37" s="140"/>
      <c r="N37" s="140"/>
      <c r="O37" s="140"/>
      <c r="P37" s="130">
        <f>+E37+J37</f>
        <v>0</v>
      </c>
      <c r="Q37" s="288">
        <f>+P37</f>
        <v>0</v>
      </c>
      <c r="R37" s="49"/>
      <c r="S37" s="249"/>
      <c r="T37" s="50"/>
      <c r="U37" s="50"/>
      <c r="V37" s="50"/>
      <c r="W37" s="49"/>
      <c r="X37" s="51"/>
      <c r="Y37" s="51"/>
      <c r="Z37" s="51"/>
      <c r="AA37" s="51"/>
      <c r="AB37" s="51"/>
      <c r="AC37" s="51"/>
      <c r="AD37" s="51"/>
      <c r="AE37" s="51"/>
      <c r="AF37" s="51"/>
      <c r="AG37" s="51"/>
      <c r="AH37" s="51"/>
      <c r="AI37" s="51"/>
      <c r="AJ37" s="51"/>
      <c r="AK37" s="51"/>
      <c r="AL37" s="51"/>
      <c r="AM37" s="51"/>
      <c r="AN37" s="51"/>
      <c r="AO37" s="51"/>
      <c r="AP37" s="51"/>
      <c r="AQ37" s="51"/>
      <c r="AR37" s="51"/>
      <c r="AS37" s="52"/>
      <c r="AT37" s="52"/>
      <c r="AU37" s="52"/>
      <c r="AV37" s="52"/>
      <c r="AW37" s="52"/>
      <c r="AX37" s="52"/>
      <c r="AY37" s="52"/>
      <c r="AZ37" s="52"/>
      <c r="BA37" s="52"/>
      <c r="BB37" s="52"/>
      <c r="BC37" s="52"/>
      <c r="BD37" s="52"/>
      <c r="BE37" s="52"/>
      <c r="BF37" s="52"/>
      <c r="BG37" s="52"/>
      <c r="BH37" s="52"/>
      <c r="BI37" s="52"/>
      <c r="BJ37" s="52"/>
      <c r="BK37" s="52"/>
      <c r="BL37" s="52"/>
      <c r="BM37" s="52"/>
      <c r="BN37" s="52"/>
    </row>
    <row r="38" spans="1:66" s="59" customFormat="1" ht="46.5" hidden="1">
      <c r="A38" s="150" t="s">
        <v>914</v>
      </c>
      <c r="B38" s="2">
        <v>8110</v>
      </c>
      <c r="C38" s="150" t="s">
        <v>605</v>
      </c>
      <c r="D38" s="96" t="s">
        <v>528</v>
      </c>
      <c r="E38" s="140">
        <f t="shared" si="3"/>
        <v>0</v>
      </c>
      <c r="F38" s="140"/>
      <c r="G38" s="140"/>
      <c r="H38" s="140"/>
      <c r="I38" s="140"/>
      <c r="J38" s="140">
        <f t="shared" si="4"/>
        <v>0</v>
      </c>
      <c r="K38" s="140"/>
      <c r="L38" s="140"/>
      <c r="M38" s="140"/>
      <c r="N38" s="140"/>
      <c r="O38" s="140"/>
      <c r="P38" s="140">
        <f>+E38+J38</f>
        <v>0</v>
      </c>
      <c r="Q38" s="287">
        <f t="shared" si="5"/>
        <v>0</v>
      </c>
      <c r="R38" s="49"/>
      <c r="S38" s="249"/>
      <c r="T38" s="50"/>
      <c r="U38" s="50"/>
      <c r="V38" s="50"/>
      <c r="W38" s="49"/>
      <c r="X38" s="51"/>
      <c r="Y38" s="51"/>
      <c r="Z38" s="51"/>
      <c r="AA38" s="51"/>
      <c r="AB38" s="51"/>
      <c r="AC38" s="51"/>
      <c r="AD38" s="51"/>
      <c r="AE38" s="51"/>
      <c r="AF38" s="51"/>
      <c r="AG38" s="51"/>
      <c r="AH38" s="51"/>
      <c r="AI38" s="51"/>
      <c r="AJ38" s="51"/>
      <c r="AK38" s="51"/>
      <c r="AL38" s="51"/>
      <c r="AM38" s="51"/>
      <c r="AN38" s="51"/>
      <c r="AO38" s="51"/>
      <c r="AP38" s="51"/>
      <c r="AQ38" s="51"/>
      <c r="AR38" s="51"/>
      <c r="AS38" s="52"/>
      <c r="AT38" s="52"/>
      <c r="AU38" s="52"/>
      <c r="AV38" s="52"/>
      <c r="AW38" s="52"/>
      <c r="AX38" s="52"/>
      <c r="AY38" s="52"/>
      <c r="AZ38" s="52"/>
      <c r="BA38" s="52"/>
      <c r="BB38" s="52"/>
      <c r="BC38" s="52"/>
      <c r="BD38" s="52"/>
      <c r="BE38" s="52"/>
      <c r="BF38" s="52"/>
      <c r="BG38" s="52"/>
      <c r="BH38" s="52"/>
      <c r="BI38" s="52"/>
      <c r="BJ38" s="52"/>
      <c r="BK38" s="52"/>
      <c r="BL38" s="52"/>
      <c r="BM38" s="52"/>
      <c r="BN38" s="52"/>
    </row>
    <row r="39" spans="1:66" s="59" customFormat="1" ht="62" hidden="1">
      <c r="A39" s="115" t="s">
        <v>529</v>
      </c>
      <c r="B39" s="96">
        <v>9800</v>
      </c>
      <c r="C39" s="96" t="s">
        <v>636</v>
      </c>
      <c r="D39" s="96" t="s">
        <v>606</v>
      </c>
      <c r="E39" s="140">
        <f t="shared" si="3"/>
        <v>0</v>
      </c>
      <c r="F39" s="140"/>
      <c r="G39" s="140"/>
      <c r="H39" s="140"/>
      <c r="I39" s="140"/>
      <c r="J39" s="140">
        <f t="shared" si="4"/>
        <v>0</v>
      </c>
      <c r="K39" s="140"/>
      <c r="L39" s="140"/>
      <c r="M39" s="140"/>
      <c r="N39" s="140"/>
      <c r="O39" s="140"/>
      <c r="P39" s="140">
        <f>+E39+J39</f>
        <v>0</v>
      </c>
      <c r="Q39" s="287">
        <f t="shared" si="5"/>
        <v>0</v>
      </c>
      <c r="R39" s="49"/>
      <c r="S39" s="249"/>
      <c r="T39" s="50"/>
      <c r="U39" s="50"/>
      <c r="V39" s="50"/>
      <c r="W39" s="49"/>
      <c r="X39" s="51"/>
      <c r="Y39" s="51"/>
      <c r="Z39" s="51"/>
      <c r="AA39" s="51"/>
      <c r="AB39" s="51"/>
      <c r="AC39" s="51"/>
      <c r="AD39" s="51"/>
      <c r="AE39" s="51"/>
      <c r="AF39" s="51"/>
      <c r="AG39" s="51"/>
      <c r="AH39" s="51"/>
      <c r="AI39" s="51"/>
      <c r="AJ39" s="51"/>
      <c r="AK39" s="51"/>
      <c r="AL39" s="51"/>
      <c r="AM39" s="51"/>
      <c r="AN39" s="51"/>
      <c r="AO39" s="51"/>
      <c r="AP39" s="51"/>
      <c r="AQ39" s="51"/>
      <c r="AR39" s="51"/>
      <c r="AS39" s="52"/>
      <c r="AT39" s="52"/>
      <c r="AU39" s="52"/>
      <c r="AV39" s="52"/>
      <c r="AW39" s="52"/>
      <c r="AX39" s="52"/>
      <c r="AY39" s="52"/>
      <c r="AZ39" s="52"/>
      <c r="BA39" s="52"/>
      <c r="BB39" s="52"/>
      <c r="BC39" s="52"/>
      <c r="BD39" s="52"/>
      <c r="BE39" s="52"/>
      <c r="BF39" s="52"/>
      <c r="BG39" s="52"/>
      <c r="BH39" s="52"/>
      <c r="BI39" s="52"/>
      <c r="BJ39" s="52"/>
      <c r="BK39" s="52"/>
      <c r="BL39" s="52"/>
      <c r="BM39" s="52"/>
      <c r="BN39" s="52"/>
    </row>
    <row r="40" spans="1:66" s="59" customFormat="1" ht="47.25" hidden="1" customHeight="1">
      <c r="A40" s="202" t="s">
        <v>475</v>
      </c>
      <c r="B40" s="202" t="s">
        <v>798</v>
      </c>
      <c r="C40" s="202"/>
      <c r="D40" s="228" t="s">
        <v>473</v>
      </c>
      <c r="E40" s="137">
        <f t="shared" ref="E40:O40" si="9">SUM(E41:E60)-E58-E59-E57</f>
        <v>0</v>
      </c>
      <c r="F40" s="137">
        <f t="shared" si="9"/>
        <v>0</v>
      </c>
      <c r="G40" s="137">
        <f t="shared" si="9"/>
        <v>0</v>
      </c>
      <c r="H40" s="137">
        <f t="shared" si="9"/>
        <v>0</v>
      </c>
      <c r="I40" s="137">
        <f t="shared" si="9"/>
        <v>0</v>
      </c>
      <c r="J40" s="137">
        <f t="shared" si="9"/>
        <v>0</v>
      </c>
      <c r="K40" s="137">
        <f>SUM(K41:K60)-K58-K59-K57</f>
        <v>0</v>
      </c>
      <c r="L40" s="137">
        <f t="shared" si="9"/>
        <v>0</v>
      </c>
      <c r="M40" s="137">
        <f t="shared" si="9"/>
        <v>0</v>
      </c>
      <c r="N40" s="137">
        <f t="shared" si="9"/>
        <v>0</v>
      </c>
      <c r="O40" s="137">
        <f t="shared" si="9"/>
        <v>0</v>
      </c>
      <c r="P40" s="137">
        <f>+E40+J40</f>
        <v>0</v>
      </c>
      <c r="Q40" s="289">
        <f t="shared" si="5"/>
        <v>0</v>
      </c>
      <c r="R40" s="252">
        <v>2000000</v>
      </c>
      <c r="S40" s="252">
        <f>+R40-P40</f>
        <v>2000000</v>
      </c>
      <c r="T40" s="254"/>
      <c r="U40" s="50"/>
      <c r="V40" s="50"/>
      <c r="W40" s="49"/>
      <c r="X40" s="51"/>
      <c r="Y40" s="51"/>
      <c r="Z40" s="51"/>
      <c r="AA40" s="51"/>
      <c r="AB40" s="51"/>
      <c r="AC40" s="51"/>
      <c r="AD40" s="51"/>
      <c r="AE40" s="51"/>
      <c r="AF40" s="51"/>
      <c r="AG40" s="51"/>
      <c r="AH40" s="51"/>
      <c r="AI40" s="51"/>
      <c r="AJ40" s="51"/>
      <c r="AK40" s="51"/>
      <c r="AL40" s="51"/>
      <c r="AM40" s="51"/>
      <c r="AN40" s="51"/>
      <c r="AO40" s="51"/>
      <c r="AP40" s="51"/>
      <c r="AQ40" s="51"/>
      <c r="AR40" s="51"/>
      <c r="AS40" s="52"/>
      <c r="AT40" s="52"/>
      <c r="AU40" s="52"/>
      <c r="AV40" s="52"/>
      <c r="AW40" s="52"/>
      <c r="AX40" s="52"/>
      <c r="AY40" s="52"/>
      <c r="AZ40" s="52"/>
      <c r="BA40" s="52"/>
      <c r="BB40" s="52"/>
      <c r="BC40" s="52"/>
      <c r="BD40" s="52"/>
      <c r="BE40" s="52"/>
      <c r="BF40" s="52"/>
      <c r="BG40" s="52"/>
      <c r="BH40" s="52"/>
      <c r="BI40" s="52"/>
      <c r="BJ40" s="52"/>
      <c r="BK40" s="52"/>
      <c r="BL40" s="52"/>
      <c r="BM40" s="52"/>
      <c r="BN40" s="52"/>
    </row>
    <row r="41" spans="1:66" s="59" customFormat="1" ht="23" hidden="1">
      <c r="A41" s="120"/>
      <c r="B41" s="120" t="s">
        <v>252</v>
      </c>
      <c r="C41" s="120"/>
      <c r="D41" s="167" t="s">
        <v>795</v>
      </c>
      <c r="E41" s="129">
        <f t="shared" ref="E41:E69" si="10">+F41+I41</f>
        <v>0</v>
      </c>
      <c r="F41" s="129"/>
      <c r="G41" s="129">
        <f>5738.6-5738.6</f>
        <v>0</v>
      </c>
      <c r="H41" s="129">
        <f>137-137</f>
        <v>0</v>
      </c>
      <c r="I41" s="129"/>
      <c r="J41" s="129">
        <f>+L41+O41</f>
        <v>0</v>
      </c>
      <c r="K41" s="129"/>
      <c r="L41" s="129"/>
      <c r="M41" s="129"/>
      <c r="N41" s="129"/>
      <c r="O41" s="129"/>
      <c r="P41" s="129">
        <f t="shared" ref="P41:P55" si="11">+E41+J41</f>
        <v>0</v>
      </c>
      <c r="Q41" s="287">
        <f t="shared" si="5"/>
        <v>0</v>
      </c>
      <c r="R41" s="49"/>
      <c r="S41" s="249"/>
      <c r="T41" s="50"/>
      <c r="U41" s="50"/>
      <c r="V41" s="50"/>
      <c r="W41" s="49"/>
      <c r="X41" s="51"/>
      <c r="Y41" s="51"/>
      <c r="Z41" s="51"/>
      <c r="AA41" s="51"/>
      <c r="AB41" s="51"/>
      <c r="AC41" s="51"/>
      <c r="AD41" s="51"/>
      <c r="AE41" s="51"/>
      <c r="AF41" s="51"/>
      <c r="AG41" s="51"/>
      <c r="AH41" s="51"/>
      <c r="AI41" s="51"/>
      <c r="AJ41" s="51"/>
      <c r="AK41" s="51"/>
      <c r="AL41" s="51"/>
      <c r="AM41" s="51"/>
      <c r="AN41" s="51"/>
      <c r="AO41" s="51"/>
      <c r="AP41" s="51"/>
      <c r="AQ41" s="51"/>
      <c r="AR41" s="51"/>
      <c r="AS41" s="52"/>
      <c r="AT41" s="52"/>
      <c r="AU41" s="52"/>
      <c r="AV41" s="52"/>
      <c r="AW41" s="52"/>
      <c r="AX41" s="52"/>
      <c r="AY41" s="52"/>
      <c r="AZ41" s="52"/>
      <c r="BA41" s="52"/>
      <c r="BB41" s="52"/>
      <c r="BC41" s="52"/>
      <c r="BD41" s="52"/>
      <c r="BE41" s="52"/>
      <c r="BF41" s="52"/>
      <c r="BG41" s="52"/>
      <c r="BH41" s="52"/>
      <c r="BI41" s="52"/>
      <c r="BJ41" s="52"/>
      <c r="BK41" s="52"/>
      <c r="BL41" s="52"/>
      <c r="BM41" s="52"/>
      <c r="BN41" s="52"/>
    </row>
    <row r="42" spans="1:66" s="59" customFormat="1" ht="23" hidden="1">
      <c r="A42" s="120"/>
      <c r="B42" s="120" t="s">
        <v>797</v>
      </c>
      <c r="C42" s="120"/>
      <c r="D42" s="167" t="s">
        <v>179</v>
      </c>
      <c r="E42" s="129">
        <f t="shared" si="10"/>
        <v>0</v>
      </c>
      <c r="F42" s="129"/>
      <c r="G42" s="129">
        <f>148+138.1-286.1</f>
        <v>0</v>
      </c>
      <c r="H42" s="129">
        <f>11.5+16-27.5</f>
        <v>0</v>
      </c>
      <c r="I42" s="129"/>
      <c r="J42" s="129">
        <f>+L42+O42</f>
        <v>0</v>
      </c>
      <c r="K42" s="129"/>
      <c r="L42" s="129"/>
      <c r="M42" s="129"/>
      <c r="N42" s="129"/>
      <c r="O42" s="129"/>
      <c r="P42" s="129">
        <f t="shared" si="11"/>
        <v>0</v>
      </c>
      <c r="Q42" s="287">
        <f t="shared" si="5"/>
        <v>0</v>
      </c>
      <c r="R42" s="49"/>
      <c r="S42" s="249"/>
      <c r="T42" s="50"/>
      <c r="U42" s="50"/>
      <c r="V42" s="50"/>
      <c r="W42" s="49"/>
      <c r="X42" s="51"/>
      <c r="Y42" s="51"/>
      <c r="Z42" s="51"/>
      <c r="AA42" s="51"/>
      <c r="AB42" s="51"/>
      <c r="AC42" s="51"/>
      <c r="AD42" s="51"/>
      <c r="AE42" s="51"/>
      <c r="AF42" s="51"/>
      <c r="AG42" s="51"/>
      <c r="AH42" s="51"/>
      <c r="AI42" s="51"/>
      <c r="AJ42" s="51"/>
      <c r="AK42" s="51"/>
      <c r="AL42" s="51"/>
      <c r="AM42" s="51"/>
      <c r="AN42" s="51"/>
      <c r="AO42" s="51"/>
      <c r="AP42" s="51"/>
      <c r="AQ42" s="51"/>
      <c r="AR42" s="51"/>
      <c r="AS42" s="52"/>
      <c r="AT42" s="52"/>
      <c r="AU42" s="52"/>
      <c r="AV42" s="52"/>
      <c r="AW42" s="52"/>
      <c r="AX42" s="52"/>
      <c r="AY42" s="52"/>
      <c r="AZ42" s="52"/>
      <c r="BA42" s="52"/>
      <c r="BB42" s="52"/>
      <c r="BC42" s="52"/>
      <c r="BD42" s="52"/>
      <c r="BE42" s="52"/>
      <c r="BF42" s="52"/>
      <c r="BG42" s="52"/>
      <c r="BH42" s="52"/>
      <c r="BI42" s="52"/>
      <c r="BJ42" s="52"/>
      <c r="BK42" s="52"/>
      <c r="BL42" s="52"/>
      <c r="BM42" s="52"/>
      <c r="BN42" s="52"/>
    </row>
    <row r="43" spans="1:66" s="59" customFormat="1" hidden="1">
      <c r="A43" s="120"/>
      <c r="B43" s="120" t="s">
        <v>253</v>
      </c>
      <c r="C43" s="120"/>
      <c r="D43" s="167" t="s">
        <v>997</v>
      </c>
      <c r="E43" s="129">
        <f t="shared" si="10"/>
        <v>0</v>
      </c>
      <c r="F43" s="129"/>
      <c r="G43" s="129">
        <f>273.6+151-424.6</f>
        <v>0</v>
      </c>
      <c r="H43" s="129">
        <f>3+14.5-17.5</f>
        <v>0</v>
      </c>
      <c r="I43" s="129"/>
      <c r="J43" s="129"/>
      <c r="K43" s="129"/>
      <c r="L43" s="129"/>
      <c r="M43" s="129"/>
      <c r="N43" s="129"/>
      <c r="O43" s="129"/>
      <c r="P43" s="129">
        <f t="shared" si="11"/>
        <v>0</v>
      </c>
      <c r="Q43" s="287">
        <f t="shared" si="5"/>
        <v>0</v>
      </c>
      <c r="R43" s="49"/>
      <c r="S43" s="250"/>
      <c r="T43" s="50"/>
      <c r="U43" s="50"/>
      <c r="V43" s="50"/>
      <c r="W43" s="49"/>
      <c r="X43" s="51"/>
      <c r="Y43" s="51"/>
      <c r="Z43" s="51"/>
      <c r="AA43" s="51"/>
      <c r="AB43" s="51"/>
      <c r="AC43" s="51"/>
      <c r="AD43" s="51"/>
      <c r="AE43" s="51"/>
      <c r="AF43" s="51"/>
      <c r="AG43" s="51"/>
      <c r="AH43" s="51"/>
      <c r="AI43" s="51"/>
      <c r="AJ43" s="51"/>
      <c r="AK43" s="51"/>
      <c r="AL43" s="51"/>
      <c r="AM43" s="51"/>
      <c r="AN43" s="51"/>
      <c r="AO43" s="51"/>
      <c r="AP43" s="51"/>
      <c r="AQ43" s="51"/>
      <c r="AR43" s="51"/>
      <c r="AS43" s="52"/>
      <c r="AT43" s="52"/>
      <c r="AU43" s="52"/>
      <c r="AV43" s="52"/>
      <c r="AW43" s="52"/>
      <c r="AX43" s="52"/>
      <c r="AY43" s="52"/>
      <c r="AZ43" s="52"/>
      <c r="BA43" s="52"/>
      <c r="BB43" s="52"/>
      <c r="BC43" s="52"/>
      <c r="BD43" s="52"/>
      <c r="BE43" s="52"/>
      <c r="BF43" s="52"/>
      <c r="BG43" s="52"/>
      <c r="BH43" s="52"/>
      <c r="BI43" s="52"/>
      <c r="BJ43" s="52"/>
      <c r="BK43" s="52"/>
      <c r="BL43" s="52"/>
      <c r="BM43" s="52"/>
      <c r="BN43" s="52"/>
    </row>
    <row r="44" spans="1:66" s="59" customFormat="1" hidden="1">
      <c r="A44" s="120"/>
      <c r="B44" s="120" t="s">
        <v>607</v>
      </c>
      <c r="C44" s="120"/>
      <c r="D44" s="167" t="s">
        <v>796</v>
      </c>
      <c r="E44" s="129">
        <f t="shared" si="10"/>
        <v>0</v>
      </c>
      <c r="F44" s="129"/>
      <c r="G44" s="129"/>
      <c r="H44" s="129"/>
      <c r="I44" s="129"/>
      <c r="J44" s="129">
        <f>+L44+O44</f>
        <v>0</v>
      </c>
      <c r="K44" s="129">
        <f>361.9-361.9</f>
        <v>0</v>
      </c>
      <c r="L44" s="129">
        <f>361.9-361.9</f>
        <v>0</v>
      </c>
      <c r="M44" s="129"/>
      <c r="N44" s="129"/>
      <c r="O44" s="129">
        <f>8-8</f>
        <v>0</v>
      </c>
      <c r="P44" s="129">
        <f t="shared" si="11"/>
        <v>0</v>
      </c>
      <c r="Q44" s="287">
        <f t="shared" si="5"/>
        <v>0</v>
      </c>
      <c r="R44" s="49"/>
      <c r="S44" s="250"/>
      <c r="T44" s="50"/>
      <c r="U44" s="50"/>
      <c r="V44" s="50"/>
      <c r="W44" s="49"/>
      <c r="X44" s="51"/>
      <c r="Y44" s="51"/>
      <c r="Z44" s="51"/>
      <c r="AA44" s="51"/>
      <c r="AB44" s="51"/>
      <c r="AC44" s="51"/>
      <c r="AD44" s="51"/>
      <c r="AE44" s="51"/>
      <c r="AF44" s="51"/>
      <c r="AG44" s="51"/>
      <c r="AH44" s="51"/>
      <c r="AI44" s="51"/>
      <c r="AJ44" s="51"/>
      <c r="AK44" s="51"/>
      <c r="AL44" s="51"/>
      <c r="AM44" s="51"/>
      <c r="AN44" s="51"/>
      <c r="AO44" s="51"/>
      <c r="AP44" s="51"/>
      <c r="AQ44" s="51"/>
      <c r="AR44" s="51"/>
      <c r="AS44" s="52"/>
      <c r="AT44" s="52"/>
      <c r="AU44" s="52"/>
      <c r="AV44" s="52"/>
      <c r="AW44" s="52"/>
      <c r="AX44" s="52"/>
      <c r="AY44" s="52"/>
      <c r="AZ44" s="52"/>
      <c r="BA44" s="52"/>
      <c r="BB44" s="52"/>
      <c r="BC44" s="52"/>
      <c r="BD44" s="52"/>
      <c r="BE44" s="52"/>
      <c r="BF44" s="52"/>
      <c r="BG44" s="52"/>
      <c r="BH44" s="52"/>
      <c r="BI44" s="52"/>
      <c r="BJ44" s="52"/>
      <c r="BK44" s="52"/>
      <c r="BL44" s="52"/>
      <c r="BM44" s="52"/>
      <c r="BN44" s="52"/>
    </row>
    <row r="45" spans="1:66" s="59" customFormat="1" ht="17.5" hidden="1">
      <c r="A45" s="120"/>
      <c r="B45" s="120" t="s">
        <v>608</v>
      </c>
      <c r="C45" s="120"/>
      <c r="D45" s="167" t="s">
        <v>718</v>
      </c>
      <c r="E45" s="129">
        <f t="shared" si="10"/>
        <v>0</v>
      </c>
      <c r="F45" s="129"/>
      <c r="G45" s="129"/>
      <c r="H45" s="129"/>
      <c r="I45" s="129"/>
      <c r="J45" s="129"/>
      <c r="K45" s="129"/>
      <c r="L45" s="129"/>
      <c r="M45" s="129"/>
      <c r="N45" s="129"/>
      <c r="O45" s="129"/>
      <c r="P45" s="129">
        <f t="shared" si="11"/>
        <v>0</v>
      </c>
      <c r="Q45" s="287">
        <f t="shared" si="5"/>
        <v>0</v>
      </c>
      <c r="R45" s="49"/>
      <c r="S45" s="252">
        <v>1255458200</v>
      </c>
      <c r="T45" s="50"/>
      <c r="U45" s="50"/>
      <c r="V45" s="50"/>
      <c r="W45" s="49"/>
      <c r="X45" s="51"/>
      <c r="Y45" s="51"/>
      <c r="Z45" s="51"/>
      <c r="AA45" s="51"/>
      <c r="AB45" s="51"/>
      <c r="AC45" s="51"/>
      <c r="AD45" s="51"/>
      <c r="AE45" s="51"/>
      <c r="AF45" s="51"/>
      <c r="AG45" s="51"/>
      <c r="AH45" s="51"/>
      <c r="AI45" s="51"/>
      <c r="AJ45" s="51"/>
      <c r="AK45" s="51"/>
      <c r="AL45" s="51"/>
      <c r="AM45" s="51"/>
      <c r="AN45" s="51"/>
      <c r="AO45" s="51"/>
      <c r="AP45" s="51"/>
      <c r="AQ45" s="51"/>
      <c r="AR45" s="51"/>
      <c r="AS45" s="52"/>
      <c r="AT45" s="52"/>
      <c r="AU45" s="52"/>
      <c r="AV45" s="52"/>
      <c r="AW45" s="52"/>
      <c r="AX45" s="52"/>
      <c r="AY45" s="52"/>
      <c r="AZ45" s="52"/>
      <c r="BA45" s="52"/>
      <c r="BB45" s="52"/>
      <c r="BC45" s="52"/>
      <c r="BD45" s="52"/>
      <c r="BE45" s="52"/>
      <c r="BF45" s="52"/>
      <c r="BG45" s="52"/>
      <c r="BH45" s="52"/>
      <c r="BI45" s="52"/>
      <c r="BJ45" s="52"/>
      <c r="BK45" s="52"/>
      <c r="BL45" s="52"/>
      <c r="BM45" s="52"/>
      <c r="BN45" s="52"/>
    </row>
    <row r="46" spans="1:66" s="59" customFormat="1" hidden="1">
      <c r="A46" s="120"/>
      <c r="B46" s="120" t="s">
        <v>998</v>
      </c>
      <c r="C46" s="120"/>
      <c r="D46" s="167" t="s">
        <v>374</v>
      </c>
      <c r="E46" s="129">
        <f t="shared" si="10"/>
        <v>0</v>
      </c>
      <c r="F46" s="129"/>
      <c r="G46" s="129"/>
      <c r="H46" s="129"/>
      <c r="I46" s="129"/>
      <c r="J46" s="129"/>
      <c r="K46" s="129"/>
      <c r="L46" s="129"/>
      <c r="M46" s="129"/>
      <c r="N46" s="129"/>
      <c r="O46" s="129"/>
      <c r="P46" s="129">
        <f t="shared" si="11"/>
        <v>0</v>
      </c>
      <c r="Q46" s="287">
        <f t="shared" si="5"/>
        <v>0</v>
      </c>
      <c r="R46" s="49"/>
      <c r="S46" s="249"/>
      <c r="T46" s="50"/>
      <c r="U46" s="50"/>
      <c r="V46" s="50"/>
      <c r="W46" s="49"/>
      <c r="X46" s="51"/>
      <c r="Y46" s="51"/>
      <c r="Z46" s="51"/>
      <c r="AA46" s="51"/>
      <c r="AB46" s="51"/>
      <c r="AC46" s="51"/>
      <c r="AD46" s="51"/>
      <c r="AE46" s="51"/>
      <c r="AF46" s="51"/>
      <c r="AG46" s="51"/>
      <c r="AH46" s="51"/>
      <c r="AI46" s="51"/>
      <c r="AJ46" s="51"/>
      <c r="AK46" s="51"/>
      <c r="AL46" s="51"/>
      <c r="AM46" s="51"/>
      <c r="AN46" s="51"/>
      <c r="AO46" s="51"/>
      <c r="AP46" s="51"/>
      <c r="AQ46" s="51"/>
      <c r="AR46" s="51"/>
      <c r="AS46" s="52"/>
      <c r="AT46" s="52"/>
      <c r="AU46" s="52"/>
      <c r="AV46" s="52"/>
      <c r="AW46" s="52"/>
      <c r="AX46" s="52"/>
      <c r="AY46" s="52"/>
      <c r="AZ46" s="52"/>
      <c r="BA46" s="52"/>
      <c r="BB46" s="52"/>
      <c r="BC46" s="52"/>
      <c r="BD46" s="52"/>
      <c r="BE46" s="52"/>
      <c r="BF46" s="52"/>
      <c r="BG46" s="52"/>
      <c r="BH46" s="52"/>
      <c r="BI46" s="52"/>
      <c r="BJ46" s="52"/>
      <c r="BK46" s="52"/>
      <c r="BL46" s="52"/>
      <c r="BM46" s="52"/>
      <c r="BN46" s="52"/>
    </row>
    <row r="47" spans="1:66" s="59" customFormat="1" hidden="1">
      <c r="A47" s="120"/>
      <c r="B47" s="120" t="s">
        <v>524</v>
      </c>
      <c r="C47" s="120"/>
      <c r="D47" s="167" t="s">
        <v>582</v>
      </c>
      <c r="E47" s="129">
        <f t="shared" si="10"/>
        <v>0</v>
      </c>
      <c r="F47" s="129"/>
      <c r="G47" s="129"/>
      <c r="H47" s="129"/>
      <c r="I47" s="129"/>
      <c r="J47" s="129">
        <f t="shared" ref="J47:J55" si="12">+L47+O47</f>
        <v>0</v>
      </c>
      <c r="K47" s="129"/>
      <c r="L47" s="129"/>
      <c r="M47" s="129"/>
      <c r="N47" s="129"/>
      <c r="O47" s="129"/>
      <c r="P47" s="129">
        <f t="shared" si="11"/>
        <v>0</v>
      </c>
      <c r="Q47" s="287">
        <f t="shared" si="5"/>
        <v>0</v>
      </c>
      <c r="R47" s="49"/>
      <c r="S47" s="249"/>
      <c r="T47" s="50"/>
      <c r="U47" s="50"/>
      <c r="V47" s="50"/>
      <c r="W47" s="49"/>
      <c r="X47" s="51"/>
      <c r="Y47" s="51"/>
      <c r="Z47" s="51"/>
      <c r="AA47" s="51"/>
      <c r="AB47" s="51"/>
      <c r="AC47" s="51"/>
      <c r="AD47" s="51"/>
      <c r="AE47" s="51"/>
      <c r="AF47" s="51"/>
      <c r="AG47" s="51"/>
      <c r="AH47" s="51"/>
      <c r="AI47" s="51"/>
      <c r="AJ47" s="51"/>
      <c r="AK47" s="51"/>
      <c r="AL47" s="51"/>
      <c r="AM47" s="51"/>
      <c r="AN47" s="51"/>
      <c r="AO47" s="51"/>
      <c r="AP47" s="51"/>
      <c r="AQ47" s="51"/>
      <c r="AR47" s="51"/>
      <c r="AS47" s="52"/>
      <c r="AT47" s="52"/>
      <c r="AU47" s="52"/>
      <c r="AV47" s="52"/>
      <c r="AW47" s="52"/>
      <c r="AX47" s="52"/>
      <c r="AY47" s="52"/>
      <c r="AZ47" s="52"/>
      <c r="BA47" s="52"/>
      <c r="BB47" s="52"/>
      <c r="BC47" s="52"/>
      <c r="BD47" s="52"/>
      <c r="BE47" s="52"/>
      <c r="BF47" s="52"/>
      <c r="BG47" s="52"/>
      <c r="BH47" s="52"/>
      <c r="BI47" s="52"/>
      <c r="BJ47" s="52"/>
      <c r="BK47" s="52"/>
      <c r="BL47" s="52"/>
      <c r="BM47" s="52"/>
      <c r="BN47" s="52"/>
    </row>
    <row r="48" spans="1:66" s="59" customFormat="1" hidden="1">
      <c r="A48" s="120"/>
      <c r="B48" s="120" t="s">
        <v>474</v>
      </c>
      <c r="C48" s="120"/>
      <c r="D48" s="167" t="s">
        <v>625</v>
      </c>
      <c r="E48" s="129">
        <f t="shared" si="10"/>
        <v>0</v>
      </c>
      <c r="F48" s="129"/>
      <c r="G48" s="129"/>
      <c r="H48" s="129"/>
      <c r="I48" s="129"/>
      <c r="J48" s="129">
        <f t="shared" si="12"/>
        <v>0</v>
      </c>
      <c r="K48" s="129"/>
      <c r="L48" s="129"/>
      <c r="M48" s="129"/>
      <c r="N48" s="129"/>
      <c r="O48" s="129"/>
      <c r="P48" s="129">
        <f t="shared" si="11"/>
        <v>0</v>
      </c>
      <c r="Q48" s="287">
        <f t="shared" si="5"/>
        <v>0</v>
      </c>
      <c r="R48" s="49"/>
      <c r="S48" s="249"/>
      <c r="T48" s="50"/>
      <c r="U48" s="50"/>
      <c r="V48" s="50"/>
      <c r="W48" s="49"/>
      <c r="X48" s="51"/>
      <c r="Y48" s="51"/>
      <c r="Z48" s="51"/>
      <c r="AA48" s="51"/>
      <c r="AB48" s="51"/>
      <c r="AC48" s="51"/>
      <c r="AD48" s="51"/>
      <c r="AE48" s="51"/>
      <c r="AF48" s="51"/>
      <c r="AG48" s="51"/>
      <c r="AH48" s="51"/>
      <c r="AI48" s="51"/>
      <c r="AJ48" s="51"/>
      <c r="AK48" s="51"/>
      <c r="AL48" s="51"/>
      <c r="AM48" s="51"/>
      <c r="AN48" s="51"/>
      <c r="AO48" s="51"/>
      <c r="AP48" s="51"/>
      <c r="AQ48" s="51"/>
      <c r="AR48" s="51"/>
      <c r="AS48" s="52"/>
      <c r="AT48" s="52"/>
      <c r="AU48" s="52"/>
      <c r="AV48" s="52"/>
      <c r="AW48" s="52"/>
      <c r="AX48" s="52"/>
      <c r="AY48" s="52"/>
      <c r="AZ48" s="52"/>
      <c r="BA48" s="52"/>
      <c r="BB48" s="52"/>
      <c r="BC48" s="52"/>
      <c r="BD48" s="52"/>
      <c r="BE48" s="52"/>
      <c r="BF48" s="52"/>
      <c r="BG48" s="52"/>
      <c r="BH48" s="52"/>
      <c r="BI48" s="52"/>
      <c r="BJ48" s="52"/>
      <c r="BK48" s="52"/>
      <c r="BL48" s="52"/>
      <c r="BM48" s="52"/>
      <c r="BN48" s="52"/>
    </row>
    <row r="49" spans="1:66" s="59" customFormat="1" ht="23" hidden="1">
      <c r="A49" s="120"/>
      <c r="B49" s="120" t="s">
        <v>783</v>
      </c>
      <c r="C49" s="120"/>
      <c r="D49" s="167" t="s">
        <v>295</v>
      </c>
      <c r="E49" s="129">
        <f t="shared" si="10"/>
        <v>0</v>
      </c>
      <c r="F49" s="129"/>
      <c r="G49" s="129"/>
      <c r="H49" s="129"/>
      <c r="I49" s="129"/>
      <c r="J49" s="129">
        <f t="shared" si="12"/>
        <v>0</v>
      </c>
      <c r="K49" s="129"/>
      <c r="L49" s="129"/>
      <c r="M49" s="129"/>
      <c r="N49" s="129"/>
      <c r="O49" s="129"/>
      <c r="P49" s="129">
        <f t="shared" si="11"/>
        <v>0</v>
      </c>
      <c r="Q49" s="287">
        <f t="shared" si="5"/>
        <v>0</v>
      </c>
      <c r="R49" s="49"/>
      <c r="S49" s="249"/>
      <c r="T49" s="50"/>
      <c r="U49" s="50"/>
      <c r="V49" s="50"/>
      <c r="W49" s="49"/>
      <c r="X49" s="51"/>
      <c r="Y49" s="51"/>
      <c r="Z49" s="51"/>
      <c r="AA49" s="51"/>
      <c r="AB49" s="51"/>
      <c r="AC49" s="51"/>
      <c r="AD49" s="51"/>
      <c r="AE49" s="51"/>
      <c r="AF49" s="51"/>
      <c r="AG49" s="51"/>
      <c r="AH49" s="51"/>
      <c r="AI49" s="51"/>
      <c r="AJ49" s="51"/>
      <c r="AK49" s="51"/>
      <c r="AL49" s="51"/>
      <c r="AM49" s="51"/>
      <c r="AN49" s="51"/>
      <c r="AO49" s="51"/>
      <c r="AP49" s="51"/>
      <c r="AQ49" s="51"/>
      <c r="AR49" s="51"/>
      <c r="AS49" s="52"/>
      <c r="AT49" s="52"/>
      <c r="AU49" s="52"/>
      <c r="AV49" s="52"/>
      <c r="AW49" s="52"/>
      <c r="AX49" s="52"/>
      <c r="AY49" s="52"/>
      <c r="AZ49" s="52"/>
      <c r="BA49" s="52"/>
      <c r="BB49" s="52"/>
      <c r="BC49" s="52"/>
      <c r="BD49" s="52"/>
      <c r="BE49" s="52"/>
      <c r="BF49" s="52"/>
      <c r="BG49" s="52"/>
      <c r="BH49" s="52"/>
      <c r="BI49" s="52"/>
      <c r="BJ49" s="52"/>
      <c r="BK49" s="52"/>
      <c r="BL49" s="52"/>
      <c r="BM49" s="52"/>
      <c r="BN49" s="52"/>
    </row>
    <row r="50" spans="1:66" s="59" customFormat="1" ht="40.15" hidden="1" customHeight="1">
      <c r="A50" s="139" t="s">
        <v>55</v>
      </c>
      <c r="B50" s="151" t="s">
        <v>156</v>
      </c>
      <c r="C50" s="96" t="s">
        <v>680</v>
      </c>
      <c r="D50" s="96" t="s">
        <v>681</v>
      </c>
      <c r="E50" s="138">
        <f t="shared" si="10"/>
        <v>0</v>
      </c>
      <c r="F50" s="138"/>
      <c r="G50" s="138"/>
      <c r="H50" s="138"/>
      <c r="I50" s="138"/>
      <c r="J50" s="138">
        <f>+L50+O50</f>
        <v>0</v>
      </c>
      <c r="K50" s="138"/>
      <c r="L50" s="138"/>
      <c r="M50" s="138"/>
      <c r="N50" s="138"/>
      <c r="O50" s="138"/>
      <c r="P50" s="138">
        <f>+E50+J50</f>
        <v>0</v>
      </c>
      <c r="Q50" s="287">
        <f t="shared" si="5"/>
        <v>0</v>
      </c>
      <c r="R50" s="251"/>
      <c r="S50" s="252"/>
      <c r="T50" s="50"/>
      <c r="U50" s="50"/>
      <c r="V50" s="50"/>
      <c r="W50" s="49"/>
      <c r="X50" s="51"/>
      <c r="Y50" s="51"/>
      <c r="Z50" s="51"/>
      <c r="AA50" s="51"/>
      <c r="AB50" s="51"/>
      <c r="AC50" s="51"/>
      <c r="AD50" s="51"/>
      <c r="AE50" s="51"/>
      <c r="AF50" s="51"/>
      <c r="AG50" s="51"/>
      <c r="AH50" s="51"/>
      <c r="AI50" s="51"/>
      <c r="AJ50" s="51"/>
      <c r="AK50" s="51"/>
      <c r="AL50" s="51"/>
      <c r="AM50" s="51"/>
      <c r="AN50" s="51"/>
      <c r="AO50" s="51"/>
      <c r="AP50" s="51"/>
      <c r="AQ50" s="51"/>
      <c r="AR50" s="51"/>
      <c r="AS50" s="52"/>
      <c r="AT50" s="52"/>
      <c r="AU50" s="52"/>
      <c r="AV50" s="52"/>
      <c r="AW50" s="52"/>
      <c r="AX50" s="52"/>
      <c r="AY50" s="52"/>
      <c r="AZ50" s="52"/>
      <c r="BA50" s="52"/>
      <c r="BB50" s="52"/>
      <c r="BC50" s="52"/>
      <c r="BD50" s="52"/>
      <c r="BE50" s="52"/>
      <c r="BF50" s="52"/>
      <c r="BG50" s="52"/>
      <c r="BH50" s="52"/>
      <c r="BI50" s="52"/>
      <c r="BJ50" s="52"/>
      <c r="BK50" s="52"/>
      <c r="BL50" s="52"/>
      <c r="BM50" s="52"/>
      <c r="BN50" s="52"/>
    </row>
    <row r="51" spans="1:66" s="59" customFormat="1" ht="52.9" hidden="1" customHeight="1">
      <c r="A51" s="115" t="s">
        <v>649</v>
      </c>
      <c r="B51" s="125" t="s">
        <v>924</v>
      </c>
      <c r="C51" s="125" t="s">
        <v>691</v>
      </c>
      <c r="D51" s="166" t="s">
        <v>569</v>
      </c>
      <c r="E51" s="101">
        <f t="shared" si="10"/>
        <v>0</v>
      </c>
      <c r="F51" s="101">
        <f>500000-500000</f>
        <v>0</v>
      </c>
      <c r="G51" s="101"/>
      <c r="H51" s="101"/>
      <c r="I51" s="101"/>
      <c r="J51" s="101">
        <f t="shared" si="12"/>
        <v>0</v>
      </c>
      <c r="K51" s="101"/>
      <c r="L51" s="101"/>
      <c r="M51" s="101"/>
      <c r="N51" s="101"/>
      <c r="O51" s="101"/>
      <c r="P51" s="101">
        <f t="shared" si="11"/>
        <v>0</v>
      </c>
      <c r="Q51" s="287">
        <f t="shared" si="5"/>
        <v>0</v>
      </c>
      <c r="R51" s="49"/>
      <c r="S51" s="249"/>
      <c r="T51" s="50"/>
      <c r="U51" s="50"/>
      <c r="V51" s="50"/>
      <c r="W51" s="49"/>
      <c r="X51" s="51"/>
      <c r="Y51" s="51"/>
      <c r="Z51" s="51"/>
      <c r="AA51" s="51"/>
      <c r="AB51" s="51"/>
      <c r="AC51" s="51"/>
      <c r="AD51" s="51"/>
      <c r="AE51" s="51"/>
      <c r="AF51" s="51"/>
      <c r="AG51" s="51"/>
      <c r="AH51" s="51"/>
      <c r="AI51" s="51"/>
      <c r="AJ51" s="51"/>
      <c r="AK51" s="51"/>
      <c r="AL51" s="51"/>
      <c r="AM51" s="51"/>
      <c r="AN51" s="51"/>
      <c r="AO51" s="51"/>
      <c r="AP51" s="51"/>
      <c r="AQ51" s="51"/>
      <c r="AR51" s="51"/>
      <c r="AS51" s="52"/>
      <c r="AT51" s="52"/>
      <c r="AU51" s="52"/>
      <c r="AV51" s="52"/>
      <c r="AW51" s="52"/>
      <c r="AX51" s="52"/>
      <c r="AY51" s="52"/>
      <c r="AZ51" s="52"/>
      <c r="BA51" s="52"/>
      <c r="BB51" s="52"/>
      <c r="BC51" s="52"/>
      <c r="BD51" s="52"/>
      <c r="BE51" s="52"/>
      <c r="BF51" s="52"/>
      <c r="BG51" s="52"/>
      <c r="BH51" s="52"/>
      <c r="BI51" s="52"/>
      <c r="BJ51" s="52"/>
      <c r="BK51" s="52"/>
      <c r="BL51" s="52"/>
      <c r="BM51" s="52"/>
      <c r="BN51" s="52"/>
    </row>
    <row r="52" spans="1:66" s="59" customFormat="1" ht="67.5" hidden="1">
      <c r="A52" s="120"/>
      <c r="B52" s="117" t="s">
        <v>1012</v>
      </c>
      <c r="C52" s="117"/>
      <c r="D52" s="168" t="s">
        <v>802</v>
      </c>
      <c r="E52" s="108">
        <f t="shared" si="10"/>
        <v>0</v>
      </c>
      <c r="F52" s="108"/>
      <c r="G52" s="108"/>
      <c r="H52" s="108"/>
      <c r="I52" s="108"/>
      <c r="J52" s="108">
        <f t="shared" si="12"/>
        <v>0</v>
      </c>
      <c r="K52" s="108"/>
      <c r="L52" s="108"/>
      <c r="M52" s="108"/>
      <c r="N52" s="108"/>
      <c r="O52" s="108"/>
      <c r="P52" s="108">
        <f t="shared" si="11"/>
        <v>0</v>
      </c>
      <c r="Q52" s="287">
        <f t="shared" si="5"/>
        <v>0</v>
      </c>
      <c r="R52" s="49"/>
      <c r="S52" s="249"/>
      <c r="T52" s="50"/>
      <c r="U52" s="50"/>
      <c r="V52" s="50"/>
      <c r="W52" s="49"/>
      <c r="X52" s="51"/>
      <c r="Y52" s="51"/>
      <c r="Z52" s="51"/>
      <c r="AA52" s="51"/>
      <c r="AB52" s="51"/>
      <c r="AC52" s="51"/>
      <c r="AD52" s="51"/>
      <c r="AE52" s="51"/>
      <c r="AF52" s="51"/>
      <c r="AG52" s="51"/>
      <c r="AH52" s="51"/>
      <c r="AI52" s="51"/>
      <c r="AJ52" s="51"/>
      <c r="AK52" s="51"/>
      <c r="AL52" s="51"/>
      <c r="AM52" s="51"/>
      <c r="AN52" s="51"/>
      <c r="AO52" s="51"/>
      <c r="AP52" s="51"/>
      <c r="AQ52" s="51"/>
      <c r="AR52" s="51"/>
      <c r="AS52" s="52"/>
      <c r="AT52" s="52"/>
      <c r="AU52" s="52"/>
      <c r="AV52" s="52"/>
      <c r="AW52" s="52"/>
      <c r="AX52" s="52"/>
      <c r="AY52" s="52"/>
      <c r="AZ52" s="52"/>
      <c r="BA52" s="52"/>
      <c r="BB52" s="52"/>
      <c r="BC52" s="52"/>
      <c r="BD52" s="52"/>
      <c r="BE52" s="52"/>
      <c r="BF52" s="52"/>
      <c r="BG52" s="52"/>
      <c r="BH52" s="52"/>
      <c r="BI52" s="52"/>
      <c r="BJ52" s="52"/>
      <c r="BK52" s="52"/>
      <c r="BL52" s="52"/>
      <c r="BM52" s="52"/>
      <c r="BN52" s="52"/>
    </row>
    <row r="53" spans="1:66" s="59" customFormat="1" ht="29.5" hidden="1" customHeight="1">
      <c r="A53" s="115" t="s">
        <v>431</v>
      </c>
      <c r="B53" s="119" t="s">
        <v>592</v>
      </c>
      <c r="C53" s="119" t="s">
        <v>591</v>
      </c>
      <c r="D53" s="212" t="s">
        <v>131</v>
      </c>
      <c r="E53" s="101">
        <f t="shared" si="10"/>
        <v>0</v>
      </c>
      <c r="F53" s="101"/>
      <c r="G53" s="101"/>
      <c r="H53" s="101"/>
      <c r="I53" s="101"/>
      <c r="J53" s="101">
        <f t="shared" si="12"/>
        <v>0</v>
      </c>
      <c r="K53" s="101"/>
      <c r="L53" s="101"/>
      <c r="M53" s="101"/>
      <c r="N53" s="101"/>
      <c r="O53" s="101"/>
      <c r="P53" s="101">
        <f t="shared" si="11"/>
        <v>0</v>
      </c>
      <c r="Q53" s="287">
        <f t="shared" si="5"/>
        <v>0</v>
      </c>
      <c r="R53" s="49"/>
      <c r="S53" s="249"/>
      <c r="T53" s="50"/>
      <c r="U53" s="50"/>
      <c r="V53" s="50"/>
      <c r="W53" s="49"/>
      <c r="X53" s="51"/>
      <c r="Y53" s="51"/>
      <c r="Z53" s="51"/>
      <c r="AA53" s="51"/>
      <c r="AB53" s="51"/>
      <c r="AC53" s="51"/>
      <c r="AD53" s="51"/>
      <c r="AE53" s="51"/>
      <c r="AF53" s="51"/>
      <c r="AG53" s="51"/>
      <c r="AH53" s="51"/>
      <c r="AI53" s="51"/>
      <c r="AJ53" s="51"/>
      <c r="AK53" s="51"/>
      <c r="AL53" s="51"/>
      <c r="AM53" s="51"/>
      <c r="AN53" s="51"/>
      <c r="AO53" s="51"/>
      <c r="AP53" s="51"/>
      <c r="AQ53" s="51"/>
      <c r="AR53" s="51"/>
      <c r="AS53" s="52"/>
      <c r="AT53" s="52"/>
      <c r="AU53" s="52"/>
      <c r="AV53" s="52"/>
      <c r="AW53" s="52"/>
      <c r="AX53" s="52"/>
      <c r="AY53" s="52"/>
      <c r="AZ53" s="52"/>
      <c r="BA53" s="52"/>
      <c r="BB53" s="52"/>
      <c r="BC53" s="52"/>
      <c r="BD53" s="52"/>
      <c r="BE53" s="52"/>
      <c r="BF53" s="52"/>
      <c r="BG53" s="52"/>
      <c r="BH53" s="52"/>
      <c r="BI53" s="52"/>
      <c r="BJ53" s="52"/>
      <c r="BK53" s="52"/>
      <c r="BL53" s="52"/>
      <c r="BM53" s="52"/>
      <c r="BN53" s="52"/>
    </row>
    <row r="54" spans="1:66" s="59" customFormat="1" ht="41.5" hidden="1" customHeight="1">
      <c r="A54" s="115" t="s">
        <v>433</v>
      </c>
      <c r="B54" s="119" t="s">
        <v>973</v>
      </c>
      <c r="C54" s="119" t="s">
        <v>933</v>
      </c>
      <c r="D54" s="212" t="s">
        <v>761</v>
      </c>
      <c r="E54" s="101">
        <f>+F54+I54</f>
        <v>0</v>
      </c>
      <c r="F54" s="101"/>
      <c r="G54" s="101"/>
      <c r="H54" s="101"/>
      <c r="I54" s="101"/>
      <c r="J54" s="101">
        <f>+L54+O54</f>
        <v>0</v>
      </c>
      <c r="K54" s="101"/>
      <c r="L54" s="101"/>
      <c r="M54" s="101"/>
      <c r="N54" s="101"/>
      <c r="O54" s="101"/>
      <c r="P54" s="101">
        <f>+E54+J54</f>
        <v>0</v>
      </c>
      <c r="Q54" s="287">
        <f t="shared" si="5"/>
        <v>0</v>
      </c>
      <c r="R54" s="49"/>
      <c r="S54" s="249"/>
      <c r="T54" s="50"/>
      <c r="U54" s="50"/>
      <c r="V54" s="50"/>
      <c r="W54" s="49"/>
      <c r="X54" s="51"/>
      <c r="Y54" s="51"/>
      <c r="Z54" s="51"/>
      <c r="AA54" s="51"/>
      <c r="AB54" s="51"/>
      <c r="AC54" s="51"/>
      <c r="AD54" s="51"/>
      <c r="AE54" s="51"/>
      <c r="AF54" s="51"/>
      <c r="AG54" s="51"/>
      <c r="AH54" s="51"/>
      <c r="AI54" s="51"/>
      <c r="AJ54" s="51"/>
      <c r="AK54" s="51"/>
      <c r="AL54" s="51"/>
      <c r="AM54" s="51"/>
      <c r="AN54" s="51"/>
      <c r="AO54" s="51"/>
      <c r="AP54" s="51"/>
      <c r="AQ54" s="51"/>
      <c r="AR54" s="51"/>
      <c r="AS54" s="52"/>
      <c r="AT54" s="52"/>
      <c r="AU54" s="52"/>
      <c r="AV54" s="52"/>
      <c r="AW54" s="52"/>
      <c r="AX54" s="52"/>
      <c r="AY54" s="52"/>
      <c r="AZ54" s="52"/>
      <c r="BA54" s="52"/>
      <c r="BB54" s="52"/>
      <c r="BC54" s="52"/>
      <c r="BD54" s="52"/>
      <c r="BE54" s="52"/>
      <c r="BF54" s="52"/>
      <c r="BG54" s="52"/>
      <c r="BH54" s="52"/>
      <c r="BI54" s="52"/>
      <c r="BJ54" s="52"/>
      <c r="BK54" s="52"/>
      <c r="BL54" s="52"/>
      <c r="BM54" s="52"/>
      <c r="BN54" s="52"/>
    </row>
    <row r="55" spans="1:66" s="59" customFormat="1" ht="78" hidden="1" customHeight="1">
      <c r="A55" s="119" t="s">
        <v>432</v>
      </c>
      <c r="B55" s="119" t="s">
        <v>593</v>
      </c>
      <c r="C55" s="119" t="s">
        <v>636</v>
      </c>
      <c r="D55" s="135" t="s">
        <v>606</v>
      </c>
      <c r="E55" s="101">
        <f t="shared" si="10"/>
        <v>0</v>
      </c>
      <c r="F55" s="101"/>
      <c r="G55" s="101"/>
      <c r="H55" s="101"/>
      <c r="I55" s="101"/>
      <c r="J55" s="101">
        <f t="shared" si="12"/>
        <v>0</v>
      </c>
      <c r="K55" s="101"/>
      <c r="L55" s="101"/>
      <c r="M55" s="101"/>
      <c r="N55" s="101"/>
      <c r="O55" s="101"/>
      <c r="P55" s="101">
        <f t="shared" si="11"/>
        <v>0</v>
      </c>
      <c r="Q55" s="289">
        <f t="shared" si="5"/>
        <v>0</v>
      </c>
      <c r="R55" s="49"/>
      <c r="S55" s="249"/>
      <c r="T55" s="50"/>
      <c r="U55" s="50"/>
      <c r="V55" s="50"/>
      <c r="W55" s="49"/>
      <c r="X55" s="51"/>
      <c r="Y55" s="51"/>
      <c r="Z55" s="51"/>
      <c r="AA55" s="51"/>
      <c r="AB55" s="51"/>
      <c r="AC55" s="51"/>
      <c r="AD55" s="51"/>
      <c r="AE55" s="51"/>
      <c r="AF55" s="51"/>
      <c r="AG55" s="51"/>
      <c r="AH55" s="51"/>
      <c r="AI55" s="51"/>
      <c r="AJ55" s="51"/>
      <c r="AK55" s="51"/>
      <c r="AL55" s="51"/>
      <c r="AM55" s="51"/>
      <c r="AN55" s="51"/>
      <c r="AO55" s="51"/>
      <c r="AP55" s="51"/>
      <c r="AQ55" s="51"/>
      <c r="AR55" s="51"/>
      <c r="AS55" s="52"/>
      <c r="AT55" s="52"/>
      <c r="AU55" s="52"/>
      <c r="AV55" s="52"/>
      <c r="AW55" s="52"/>
      <c r="AX55" s="52"/>
      <c r="AY55" s="52"/>
      <c r="AZ55" s="52"/>
      <c r="BA55" s="52"/>
      <c r="BB55" s="52"/>
      <c r="BC55" s="52"/>
      <c r="BD55" s="52"/>
      <c r="BE55" s="52"/>
      <c r="BF55" s="52"/>
      <c r="BG55" s="52"/>
      <c r="BH55" s="52"/>
      <c r="BI55" s="52"/>
      <c r="BJ55" s="52"/>
      <c r="BK55" s="52"/>
      <c r="BL55" s="52"/>
      <c r="BM55" s="52"/>
      <c r="BN55" s="52"/>
    </row>
    <row r="56" spans="1:66" s="59" customFormat="1" hidden="1">
      <c r="A56" s="120"/>
      <c r="B56" s="213"/>
      <c r="C56" s="213"/>
      <c r="D56" s="135" t="s">
        <v>655</v>
      </c>
      <c r="E56" s="101">
        <f t="shared" si="10"/>
        <v>0</v>
      </c>
      <c r="F56" s="101"/>
      <c r="G56" s="101"/>
      <c r="H56" s="101"/>
      <c r="I56" s="101"/>
      <c r="J56" s="101"/>
      <c r="K56" s="101"/>
      <c r="L56" s="101"/>
      <c r="M56" s="101"/>
      <c r="N56" s="101"/>
      <c r="O56" s="101"/>
      <c r="P56" s="101"/>
      <c r="Q56" s="287">
        <f t="shared" si="5"/>
        <v>0</v>
      </c>
      <c r="R56" s="49"/>
      <c r="S56" s="249"/>
      <c r="T56" s="50"/>
      <c r="U56" s="50"/>
      <c r="V56" s="50"/>
      <c r="W56" s="49"/>
      <c r="X56" s="51"/>
      <c r="Y56" s="51"/>
      <c r="Z56" s="51"/>
      <c r="AA56" s="51"/>
      <c r="AB56" s="51"/>
      <c r="AC56" s="51"/>
      <c r="AD56" s="51"/>
      <c r="AE56" s="51"/>
      <c r="AF56" s="51"/>
      <c r="AG56" s="51"/>
      <c r="AH56" s="51"/>
      <c r="AI56" s="51"/>
      <c r="AJ56" s="51"/>
      <c r="AK56" s="51"/>
      <c r="AL56" s="51"/>
      <c r="AM56" s="51"/>
      <c r="AN56" s="51"/>
      <c r="AO56" s="51"/>
      <c r="AP56" s="51"/>
      <c r="AQ56" s="51"/>
      <c r="AR56" s="51"/>
      <c r="AS56" s="52"/>
      <c r="AT56" s="52"/>
      <c r="AU56" s="52"/>
      <c r="AV56" s="52"/>
      <c r="AW56" s="52"/>
      <c r="AX56" s="52"/>
      <c r="AY56" s="52"/>
      <c r="AZ56" s="52"/>
      <c r="BA56" s="52"/>
      <c r="BB56" s="52"/>
      <c r="BC56" s="52"/>
      <c r="BD56" s="52"/>
      <c r="BE56" s="52"/>
      <c r="BF56" s="52"/>
      <c r="BG56" s="52"/>
      <c r="BH56" s="52"/>
      <c r="BI56" s="52"/>
      <c r="BJ56" s="52"/>
      <c r="BK56" s="52"/>
      <c r="BL56" s="52"/>
      <c r="BM56" s="52"/>
      <c r="BN56" s="52"/>
    </row>
    <row r="57" spans="1:66" s="59" customFormat="1" ht="70" hidden="1">
      <c r="A57" s="120"/>
      <c r="B57" s="213"/>
      <c r="C57" s="213"/>
      <c r="D57" s="214" t="s">
        <v>619</v>
      </c>
      <c r="E57" s="98">
        <f t="shared" si="10"/>
        <v>0</v>
      </c>
      <c r="F57" s="98"/>
      <c r="G57" s="98"/>
      <c r="H57" s="98"/>
      <c r="I57" s="98"/>
      <c r="J57" s="98">
        <f>+L57+O57</f>
        <v>0</v>
      </c>
      <c r="K57" s="98"/>
      <c r="L57" s="98"/>
      <c r="M57" s="98"/>
      <c r="N57" s="98"/>
      <c r="O57" s="98"/>
      <c r="P57" s="98">
        <f>+E57+J57</f>
        <v>0</v>
      </c>
      <c r="Q57" s="287">
        <f t="shared" si="5"/>
        <v>0</v>
      </c>
      <c r="R57" s="49"/>
      <c r="S57" s="249"/>
      <c r="T57" s="50"/>
      <c r="U57" s="50"/>
      <c r="V57" s="50"/>
      <c r="W57" s="49"/>
      <c r="X57" s="51"/>
      <c r="Y57" s="51"/>
      <c r="Z57" s="51"/>
      <c r="AA57" s="51"/>
      <c r="AB57" s="51"/>
      <c r="AC57" s="51"/>
      <c r="AD57" s="51"/>
      <c r="AE57" s="51"/>
      <c r="AF57" s="51"/>
      <c r="AG57" s="51"/>
      <c r="AH57" s="51"/>
      <c r="AI57" s="51"/>
      <c r="AJ57" s="51"/>
      <c r="AK57" s="51"/>
      <c r="AL57" s="51"/>
      <c r="AM57" s="51"/>
      <c r="AN57" s="51"/>
      <c r="AO57" s="51"/>
      <c r="AP57" s="51"/>
      <c r="AQ57" s="51"/>
      <c r="AR57" s="51"/>
      <c r="AS57" s="52"/>
      <c r="AT57" s="52"/>
      <c r="AU57" s="52"/>
      <c r="AV57" s="52"/>
      <c r="AW57" s="52"/>
      <c r="AX57" s="52"/>
      <c r="AY57" s="52"/>
      <c r="AZ57" s="52"/>
      <c r="BA57" s="52"/>
      <c r="BB57" s="52"/>
      <c r="BC57" s="52"/>
      <c r="BD57" s="52"/>
      <c r="BE57" s="52"/>
      <c r="BF57" s="52"/>
      <c r="BG57" s="52"/>
      <c r="BH57" s="52"/>
      <c r="BI57" s="52"/>
      <c r="BJ57" s="52"/>
      <c r="BK57" s="52"/>
      <c r="BL57" s="52"/>
      <c r="BM57" s="52"/>
      <c r="BN57" s="52"/>
    </row>
    <row r="58" spans="1:66" s="59" customFormat="1" ht="168" hidden="1">
      <c r="A58" s="120"/>
      <c r="B58" s="213"/>
      <c r="C58" s="213"/>
      <c r="D58" s="214" t="s">
        <v>76</v>
      </c>
      <c r="E58" s="98">
        <f t="shared" si="10"/>
        <v>0</v>
      </c>
      <c r="F58" s="98"/>
      <c r="G58" s="98"/>
      <c r="H58" s="98"/>
      <c r="I58" s="98"/>
      <c r="J58" s="98">
        <f>+L58+O58</f>
        <v>0</v>
      </c>
      <c r="K58" s="98"/>
      <c r="L58" s="98"/>
      <c r="M58" s="98"/>
      <c r="N58" s="98"/>
      <c r="O58" s="98"/>
      <c r="P58" s="98">
        <f>+E58+J58</f>
        <v>0</v>
      </c>
      <c r="Q58" s="287">
        <f t="shared" si="5"/>
        <v>0</v>
      </c>
      <c r="R58" s="49"/>
      <c r="S58" s="249"/>
      <c r="T58" s="50"/>
      <c r="U58" s="50"/>
      <c r="V58" s="50"/>
      <c r="W58" s="49"/>
      <c r="X58" s="51"/>
      <c r="Y58" s="51"/>
      <c r="Z58" s="51"/>
      <c r="AA58" s="51"/>
      <c r="AB58" s="51"/>
      <c r="AC58" s="51"/>
      <c r="AD58" s="51"/>
      <c r="AE58" s="51"/>
      <c r="AF58" s="51"/>
      <c r="AG58" s="51"/>
      <c r="AH58" s="51"/>
      <c r="AI58" s="51"/>
      <c r="AJ58" s="51"/>
      <c r="AK58" s="51"/>
      <c r="AL58" s="51"/>
      <c r="AM58" s="51"/>
      <c r="AN58" s="51"/>
      <c r="AO58" s="51"/>
      <c r="AP58" s="51"/>
      <c r="AQ58" s="51"/>
      <c r="AR58" s="51"/>
      <c r="AS58" s="52"/>
      <c r="AT58" s="52"/>
      <c r="AU58" s="52"/>
      <c r="AV58" s="52"/>
      <c r="AW58" s="52"/>
      <c r="AX58" s="52"/>
      <c r="AY58" s="52"/>
      <c r="AZ58" s="52"/>
      <c r="BA58" s="52"/>
      <c r="BB58" s="52"/>
      <c r="BC58" s="52"/>
      <c r="BD58" s="52"/>
      <c r="BE58" s="52"/>
      <c r="BF58" s="52"/>
      <c r="BG58" s="52"/>
      <c r="BH58" s="52"/>
      <c r="BI58" s="52"/>
      <c r="BJ58" s="52"/>
      <c r="BK58" s="52"/>
      <c r="BL58" s="52"/>
      <c r="BM58" s="52"/>
      <c r="BN58" s="52"/>
    </row>
    <row r="59" spans="1:66" s="59" customFormat="1" ht="56" hidden="1">
      <c r="A59" s="120"/>
      <c r="B59" s="113"/>
      <c r="C59" s="113"/>
      <c r="D59" s="215" t="s">
        <v>472</v>
      </c>
      <c r="E59" s="102">
        <f t="shared" si="10"/>
        <v>0</v>
      </c>
      <c r="F59" s="102"/>
      <c r="G59" s="102"/>
      <c r="H59" s="102"/>
      <c r="I59" s="102"/>
      <c r="J59" s="102">
        <f>+L59+O59</f>
        <v>0</v>
      </c>
      <c r="K59" s="102"/>
      <c r="L59" s="102"/>
      <c r="M59" s="102"/>
      <c r="N59" s="102"/>
      <c r="O59" s="102"/>
      <c r="P59" s="102">
        <f>+E59+J59</f>
        <v>0</v>
      </c>
      <c r="Q59" s="287">
        <f t="shared" si="5"/>
        <v>0</v>
      </c>
      <c r="R59" s="49"/>
      <c r="S59" s="249"/>
      <c r="T59" s="50"/>
      <c r="U59" s="50"/>
      <c r="V59" s="50"/>
      <c r="W59" s="49"/>
      <c r="X59" s="51"/>
      <c r="Y59" s="51"/>
      <c r="Z59" s="51"/>
      <c r="AA59" s="51"/>
      <c r="AB59" s="51"/>
      <c r="AC59" s="51"/>
      <c r="AD59" s="51"/>
      <c r="AE59" s="51"/>
      <c r="AF59" s="51"/>
      <c r="AG59" s="51"/>
      <c r="AH59" s="51"/>
      <c r="AI59" s="51"/>
      <c r="AJ59" s="51"/>
      <c r="AK59" s="51"/>
      <c r="AL59" s="51"/>
      <c r="AM59" s="51"/>
      <c r="AN59" s="51"/>
      <c r="AO59" s="51"/>
      <c r="AP59" s="51"/>
      <c r="AQ59" s="51"/>
      <c r="AR59" s="51"/>
      <c r="AS59" s="52"/>
      <c r="AT59" s="52"/>
      <c r="AU59" s="52"/>
      <c r="AV59" s="52"/>
      <c r="AW59" s="52"/>
      <c r="AX59" s="52"/>
      <c r="AY59" s="52"/>
      <c r="AZ59" s="52"/>
      <c r="BA59" s="52"/>
      <c r="BB59" s="52"/>
      <c r="BC59" s="52"/>
      <c r="BD59" s="52"/>
      <c r="BE59" s="52"/>
      <c r="BF59" s="52"/>
      <c r="BG59" s="52"/>
      <c r="BH59" s="52"/>
      <c r="BI59" s="52"/>
      <c r="BJ59" s="52"/>
      <c r="BK59" s="52"/>
      <c r="BL59" s="52"/>
      <c r="BM59" s="52"/>
      <c r="BN59" s="52"/>
    </row>
    <row r="60" spans="1:66" s="59" customFormat="1" ht="23" hidden="1">
      <c r="A60" s="120"/>
      <c r="B60" s="120" t="s">
        <v>177</v>
      </c>
      <c r="C60" s="120"/>
      <c r="D60" s="167" t="s">
        <v>171</v>
      </c>
      <c r="E60" s="129">
        <f t="shared" si="10"/>
        <v>0</v>
      </c>
      <c r="F60" s="129"/>
      <c r="G60" s="129"/>
      <c r="H60" s="129"/>
      <c r="I60" s="129"/>
      <c r="J60" s="129">
        <f>+L60+O60</f>
        <v>0</v>
      </c>
      <c r="K60" s="129"/>
      <c r="L60" s="129"/>
      <c r="M60" s="129"/>
      <c r="N60" s="129"/>
      <c r="O60" s="129"/>
      <c r="P60" s="129">
        <f>+E60+J60</f>
        <v>0</v>
      </c>
      <c r="Q60" s="287">
        <f t="shared" si="5"/>
        <v>0</v>
      </c>
      <c r="R60" s="49"/>
      <c r="S60" s="249"/>
      <c r="T60" s="50"/>
      <c r="U60" s="50"/>
      <c r="V60" s="50"/>
      <c r="W60" s="49"/>
      <c r="X60" s="51"/>
      <c r="Y60" s="51"/>
      <c r="Z60" s="51"/>
      <c r="AA60" s="51"/>
      <c r="AB60" s="51"/>
      <c r="AC60" s="51"/>
      <c r="AD60" s="51"/>
      <c r="AE60" s="51"/>
      <c r="AF60" s="51"/>
      <c r="AG60" s="51"/>
      <c r="AH60" s="51"/>
      <c r="AI60" s="51"/>
      <c r="AJ60" s="51"/>
      <c r="AK60" s="51"/>
      <c r="AL60" s="51"/>
      <c r="AM60" s="51"/>
      <c r="AN60" s="51"/>
      <c r="AO60" s="51"/>
      <c r="AP60" s="51"/>
      <c r="AQ60" s="51"/>
      <c r="AR60" s="51"/>
      <c r="AS60" s="52"/>
      <c r="AT60" s="52"/>
      <c r="AU60" s="52"/>
      <c r="AV60" s="52"/>
      <c r="AW60" s="52"/>
      <c r="AX60" s="52"/>
      <c r="AY60" s="52"/>
      <c r="AZ60" s="52"/>
      <c r="BA60" s="52"/>
      <c r="BB60" s="52"/>
      <c r="BC60" s="52"/>
      <c r="BD60" s="52"/>
      <c r="BE60" s="52"/>
      <c r="BF60" s="52"/>
      <c r="BG60" s="52"/>
      <c r="BH60" s="52"/>
      <c r="BI60" s="52"/>
      <c r="BJ60" s="52"/>
      <c r="BK60" s="52"/>
      <c r="BL60" s="52"/>
      <c r="BM60" s="52"/>
      <c r="BN60" s="52"/>
    </row>
    <row r="61" spans="1:66" s="59" customFormat="1" hidden="1">
      <c r="A61" s="120"/>
      <c r="B61" s="120"/>
      <c r="C61" s="120"/>
      <c r="D61" s="166" t="s">
        <v>803</v>
      </c>
      <c r="E61" s="101">
        <f t="shared" si="10"/>
        <v>0</v>
      </c>
      <c r="F61" s="101"/>
      <c r="G61" s="101"/>
      <c r="H61" s="101"/>
      <c r="I61" s="101"/>
      <c r="J61" s="101"/>
      <c r="K61" s="101"/>
      <c r="L61" s="101"/>
      <c r="M61" s="101"/>
      <c r="N61" s="101"/>
      <c r="O61" s="101"/>
      <c r="P61" s="101"/>
      <c r="Q61" s="287">
        <f t="shared" si="5"/>
        <v>0</v>
      </c>
      <c r="R61" s="49"/>
      <c r="S61" s="249"/>
      <c r="T61" s="50"/>
      <c r="U61" s="50"/>
      <c r="V61" s="50"/>
      <c r="W61" s="49"/>
      <c r="X61" s="51"/>
      <c r="Y61" s="51"/>
      <c r="Z61" s="51"/>
      <c r="AA61" s="51"/>
      <c r="AB61" s="51"/>
      <c r="AC61" s="51"/>
      <c r="AD61" s="51"/>
      <c r="AE61" s="51"/>
      <c r="AF61" s="51"/>
      <c r="AG61" s="51"/>
      <c r="AH61" s="51"/>
      <c r="AI61" s="51"/>
      <c r="AJ61" s="51"/>
      <c r="AK61" s="51"/>
      <c r="AL61" s="51"/>
      <c r="AM61" s="51"/>
      <c r="AN61" s="51"/>
      <c r="AO61" s="51"/>
      <c r="AP61" s="51"/>
      <c r="AQ61" s="51"/>
      <c r="AR61" s="51"/>
      <c r="AS61" s="52"/>
      <c r="AT61" s="52"/>
      <c r="AU61" s="52"/>
      <c r="AV61" s="52"/>
      <c r="AW61" s="52"/>
      <c r="AX61" s="52"/>
      <c r="AY61" s="52"/>
      <c r="AZ61" s="52"/>
      <c r="BA61" s="52"/>
      <c r="BB61" s="52"/>
      <c r="BC61" s="52"/>
      <c r="BD61" s="52"/>
      <c r="BE61" s="52"/>
      <c r="BF61" s="52"/>
      <c r="BG61" s="52"/>
      <c r="BH61" s="52"/>
      <c r="BI61" s="52"/>
      <c r="BJ61" s="52"/>
      <c r="BK61" s="52"/>
      <c r="BL61" s="52"/>
      <c r="BM61" s="52"/>
      <c r="BN61" s="52"/>
    </row>
    <row r="62" spans="1:66" s="59" customFormat="1" ht="70" hidden="1">
      <c r="A62" s="120"/>
      <c r="B62" s="120"/>
      <c r="C62" s="120"/>
      <c r="D62" s="214" t="s">
        <v>619</v>
      </c>
      <c r="E62" s="101">
        <f t="shared" si="10"/>
        <v>0</v>
      </c>
      <c r="F62" s="101"/>
      <c r="G62" s="101"/>
      <c r="H62" s="101"/>
      <c r="I62" s="101"/>
      <c r="J62" s="101"/>
      <c r="K62" s="101"/>
      <c r="L62" s="101"/>
      <c r="M62" s="101"/>
      <c r="N62" s="101"/>
      <c r="O62" s="101"/>
      <c r="P62" s="103">
        <f t="shared" ref="P62:P69" si="13">+E62+J62</f>
        <v>0</v>
      </c>
      <c r="Q62" s="287">
        <f t="shared" si="5"/>
        <v>0</v>
      </c>
      <c r="R62" s="49"/>
      <c r="S62" s="249"/>
      <c r="T62" s="50"/>
      <c r="U62" s="50"/>
      <c r="V62" s="50"/>
      <c r="W62" s="49"/>
      <c r="X62" s="51"/>
      <c r="Y62" s="51"/>
      <c r="Z62" s="51"/>
      <c r="AA62" s="51"/>
      <c r="AB62" s="51"/>
      <c r="AC62" s="51"/>
      <c r="AD62" s="51"/>
      <c r="AE62" s="51"/>
      <c r="AF62" s="51"/>
      <c r="AG62" s="51"/>
      <c r="AH62" s="51"/>
      <c r="AI62" s="51"/>
      <c r="AJ62" s="51"/>
      <c r="AK62" s="51"/>
      <c r="AL62" s="51"/>
      <c r="AM62" s="51"/>
      <c r="AN62" s="51"/>
      <c r="AO62" s="51"/>
      <c r="AP62" s="51"/>
      <c r="AQ62" s="51"/>
      <c r="AR62" s="51"/>
      <c r="AS62" s="52"/>
      <c r="AT62" s="52"/>
      <c r="AU62" s="52"/>
      <c r="AV62" s="52"/>
      <c r="AW62" s="52"/>
      <c r="AX62" s="52"/>
      <c r="AY62" s="52"/>
      <c r="AZ62" s="52"/>
      <c r="BA62" s="52"/>
      <c r="BB62" s="52"/>
      <c r="BC62" s="52"/>
      <c r="BD62" s="52"/>
      <c r="BE62" s="52"/>
      <c r="BF62" s="52"/>
      <c r="BG62" s="52"/>
      <c r="BH62" s="52"/>
      <c r="BI62" s="52"/>
      <c r="BJ62" s="52"/>
      <c r="BK62" s="52"/>
      <c r="BL62" s="52"/>
      <c r="BM62" s="52"/>
      <c r="BN62" s="52"/>
    </row>
    <row r="63" spans="1:66" s="59" customFormat="1" ht="70" hidden="1">
      <c r="A63" s="120"/>
      <c r="B63" s="120"/>
      <c r="C63" s="120"/>
      <c r="D63" s="214" t="s">
        <v>763</v>
      </c>
      <c r="E63" s="101">
        <f t="shared" si="10"/>
        <v>0</v>
      </c>
      <c r="F63" s="101"/>
      <c r="G63" s="101"/>
      <c r="H63" s="101"/>
      <c r="I63" s="101"/>
      <c r="J63" s="101"/>
      <c r="K63" s="101"/>
      <c r="L63" s="101"/>
      <c r="M63" s="101"/>
      <c r="N63" s="101"/>
      <c r="O63" s="101"/>
      <c r="P63" s="103">
        <f t="shared" si="13"/>
        <v>0</v>
      </c>
      <c r="Q63" s="287">
        <f t="shared" si="5"/>
        <v>0</v>
      </c>
      <c r="R63" s="49"/>
      <c r="S63" s="252">
        <v>367367600</v>
      </c>
      <c r="T63" s="50"/>
      <c r="U63" s="50"/>
      <c r="V63" s="50"/>
      <c r="W63" s="49"/>
      <c r="X63" s="51"/>
      <c r="Y63" s="51"/>
      <c r="Z63" s="51"/>
      <c r="AA63" s="51"/>
      <c r="AB63" s="51"/>
      <c r="AC63" s="51"/>
      <c r="AD63" s="51"/>
      <c r="AE63" s="51"/>
      <c r="AF63" s="51"/>
      <c r="AG63" s="51"/>
      <c r="AH63" s="51"/>
      <c r="AI63" s="51"/>
      <c r="AJ63" s="51"/>
      <c r="AK63" s="51"/>
      <c r="AL63" s="51"/>
      <c r="AM63" s="51"/>
      <c r="AN63" s="51"/>
      <c r="AO63" s="51"/>
      <c r="AP63" s="51"/>
      <c r="AQ63" s="51"/>
      <c r="AR63" s="51"/>
      <c r="AS63" s="52"/>
      <c r="AT63" s="52"/>
      <c r="AU63" s="52"/>
      <c r="AV63" s="52"/>
      <c r="AW63" s="52"/>
      <c r="AX63" s="52"/>
      <c r="AY63" s="52"/>
      <c r="AZ63" s="52"/>
      <c r="BA63" s="52"/>
      <c r="BB63" s="52"/>
      <c r="BC63" s="52"/>
      <c r="BD63" s="52"/>
      <c r="BE63" s="52"/>
      <c r="BF63" s="52"/>
      <c r="BG63" s="52"/>
      <c r="BH63" s="52"/>
      <c r="BI63" s="52"/>
      <c r="BJ63" s="52"/>
      <c r="BK63" s="52"/>
      <c r="BL63" s="52"/>
      <c r="BM63" s="52"/>
      <c r="BN63" s="52"/>
    </row>
    <row r="64" spans="1:66" s="59" customFormat="1" ht="56" hidden="1">
      <c r="A64" s="120"/>
      <c r="B64" s="120"/>
      <c r="C64" s="120"/>
      <c r="D64" s="166" t="s">
        <v>292</v>
      </c>
      <c r="E64" s="101">
        <f t="shared" si="10"/>
        <v>0</v>
      </c>
      <c r="F64" s="101"/>
      <c r="G64" s="101"/>
      <c r="H64" s="101"/>
      <c r="I64" s="101"/>
      <c r="J64" s="101"/>
      <c r="K64" s="101"/>
      <c r="L64" s="101"/>
      <c r="M64" s="101"/>
      <c r="N64" s="101"/>
      <c r="O64" s="101"/>
      <c r="P64" s="103">
        <f t="shared" si="13"/>
        <v>0</v>
      </c>
      <c r="Q64" s="287">
        <f t="shared" si="5"/>
        <v>0</v>
      </c>
      <c r="R64" s="49"/>
      <c r="S64" s="250"/>
      <c r="T64" s="50"/>
      <c r="U64" s="50"/>
      <c r="V64" s="50"/>
      <c r="W64" s="49"/>
      <c r="X64" s="51"/>
      <c r="Y64" s="51"/>
      <c r="Z64" s="51"/>
      <c r="AA64" s="51"/>
      <c r="AB64" s="51"/>
      <c r="AC64" s="51"/>
      <c r="AD64" s="51"/>
      <c r="AE64" s="51"/>
      <c r="AF64" s="51"/>
      <c r="AG64" s="51"/>
      <c r="AH64" s="51"/>
      <c r="AI64" s="51"/>
      <c r="AJ64" s="51"/>
      <c r="AK64" s="51"/>
      <c r="AL64" s="51"/>
      <c r="AM64" s="51"/>
      <c r="AN64" s="51"/>
      <c r="AO64" s="51"/>
      <c r="AP64" s="51"/>
      <c r="AQ64" s="51"/>
      <c r="AR64" s="51"/>
      <c r="AS64" s="52"/>
      <c r="AT64" s="52"/>
      <c r="AU64" s="52"/>
      <c r="AV64" s="52"/>
      <c r="AW64" s="52"/>
      <c r="AX64" s="52"/>
      <c r="AY64" s="52"/>
      <c r="AZ64" s="52"/>
      <c r="BA64" s="52"/>
      <c r="BB64" s="52"/>
      <c r="BC64" s="52"/>
      <c r="BD64" s="52"/>
      <c r="BE64" s="52"/>
      <c r="BF64" s="52"/>
      <c r="BG64" s="52"/>
      <c r="BH64" s="52"/>
      <c r="BI64" s="52"/>
      <c r="BJ64" s="52"/>
      <c r="BK64" s="52"/>
      <c r="BL64" s="52"/>
      <c r="BM64" s="52"/>
      <c r="BN64" s="52"/>
    </row>
    <row r="65" spans="1:66" s="59" customFormat="1" ht="23" hidden="1">
      <c r="A65" s="120"/>
      <c r="B65" s="120"/>
      <c r="C65" s="120"/>
      <c r="D65" s="167" t="s">
        <v>536</v>
      </c>
      <c r="E65" s="129">
        <f t="shared" si="10"/>
        <v>0</v>
      </c>
      <c r="F65" s="129"/>
      <c r="G65" s="129"/>
      <c r="H65" s="129"/>
      <c r="I65" s="129"/>
      <c r="J65" s="129"/>
      <c r="K65" s="129"/>
      <c r="L65" s="129"/>
      <c r="M65" s="129"/>
      <c r="N65" s="129"/>
      <c r="O65" s="129"/>
      <c r="P65" s="129">
        <f t="shared" si="13"/>
        <v>0</v>
      </c>
      <c r="Q65" s="287">
        <f t="shared" si="5"/>
        <v>0</v>
      </c>
      <c r="R65" s="49"/>
      <c r="S65" s="250"/>
      <c r="T65" s="50"/>
      <c r="U65" s="50"/>
      <c r="V65" s="50"/>
      <c r="W65" s="49"/>
      <c r="X65" s="51"/>
      <c r="Y65" s="51"/>
      <c r="Z65" s="51"/>
      <c r="AA65" s="51"/>
      <c r="AB65" s="51"/>
      <c r="AC65" s="51"/>
      <c r="AD65" s="51"/>
      <c r="AE65" s="51"/>
      <c r="AF65" s="51"/>
      <c r="AG65" s="51"/>
      <c r="AH65" s="51"/>
      <c r="AI65" s="51"/>
      <c r="AJ65" s="51"/>
      <c r="AK65" s="51"/>
      <c r="AL65" s="51"/>
      <c r="AM65" s="51"/>
      <c r="AN65" s="51"/>
      <c r="AO65" s="51"/>
      <c r="AP65" s="51"/>
      <c r="AQ65" s="51"/>
      <c r="AR65" s="51"/>
      <c r="AS65" s="52"/>
      <c r="AT65" s="52"/>
      <c r="AU65" s="52"/>
      <c r="AV65" s="52"/>
      <c r="AW65" s="52"/>
      <c r="AX65" s="52"/>
      <c r="AY65" s="52"/>
      <c r="AZ65" s="52"/>
      <c r="BA65" s="52"/>
      <c r="BB65" s="52"/>
      <c r="BC65" s="52"/>
      <c r="BD65" s="52"/>
      <c r="BE65" s="52"/>
      <c r="BF65" s="52"/>
      <c r="BG65" s="52"/>
      <c r="BH65" s="52"/>
      <c r="BI65" s="52"/>
      <c r="BJ65" s="52"/>
      <c r="BK65" s="52"/>
      <c r="BL65" s="52"/>
      <c r="BM65" s="52"/>
      <c r="BN65" s="52"/>
    </row>
    <row r="66" spans="1:66" s="59" customFormat="1" hidden="1">
      <c r="A66" s="120"/>
      <c r="B66" s="120"/>
      <c r="C66" s="120"/>
      <c r="D66" s="167" t="s">
        <v>451</v>
      </c>
      <c r="E66" s="129">
        <f t="shared" si="10"/>
        <v>0</v>
      </c>
      <c r="F66" s="129"/>
      <c r="G66" s="129"/>
      <c r="H66" s="129"/>
      <c r="I66" s="129"/>
      <c r="J66" s="129"/>
      <c r="K66" s="129"/>
      <c r="L66" s="129"/>
      <c r="M66" s="129"/>
      <c r="N66" s="129"/>
      <c r="O66" s="129"/>
      <c r="P66" s="129">
        <f t="shared" si="13"/>
        <v>0</v>
      </c>
      <c r="Q66" s="287">
        <f t="shared" si="5"/>
        <v>0</v>
      </c>
      <c r="R66" s="49"/>
      <c r="S66" s="250"/>
      <c r="T66" s="50"/>
      <c r="U66" s="50"/>
      <c r="V66" s="50"/>
      <c r="W66" s="49"/>
      <c r="X66" s="51"/>
      <c r="Y66" s="51"/>
      <c r="Z66" s="51"/>
      <c r="AA66" s="51"/>
      <c r="AB66" s="51"/>
      <c r="AC66" s="51"/>
      <c r="AD66" s="51"/>
      <c r="AE66" s="51"/>
      <c r="AF66" s="51"/>
      <c r="AG66" s="51"/>
      <c r="AH66" s="51"/>
      <c r="AI66" s="51"/>
      <c r="AJ66" s="51"/>
      <c r="AK66" s="51"/>
      <c r="AL66" s="51"/>
      <c r="AM66" s="51"/>
      <c r="AN66" s="51"/>
      <c r="AO66" s="51"/>
      <c r="AP66" s="51"/>
      <c r="AQ66" s="51"/>
      <c r="AR66" s="51"/>
      <c r="AS66" s="52"/>
      <c r="AT66" s="52"/>
      <c r="AU66" s="52"/>
      <c r="AV66" s="52"/>
      <c r="AW66" s="52"/>
      <c r="AX66" s="52"/>
      <c r="AY66" s="52"/>
      <c r="AZ66" s="52"/>
      <c r="BA66" s="52"/>
      <c r="BB66" s="52"/>
      <c r="BC66" s="52"/>
      <c r="BD66" s="52"/>
      <c r="BE66" s="52"/>
      <c r="BF66" s="52"/>
      <c r="BG66" s="52"/>
      <c r="BH66" s="52"/>
      <c r="BI66" s="52"/>
      <c r="BJ66" s="52"/>
      <c r="BK66" s="52"/>
      <c r="BL66" s="52"/>
      <c r="BM66" s="52"/>
      <c r="BN66" s="52"/>
    </row>
    <row r="67" spans="1:66" s="59" customFormat="1" ht="34.5" hidden="1">
      <c r="A67" s="120"/>
      <c r="B67" s="120"/>
      <c r="C67" s="120"/>
      <c r="D67" s="167" t="s">
        <v>926</v>
      </c>
      <c r="E67" s="129">
        <f t="shared" si="10"/>
        <v>0</v>
      </c>
      <c r="F67" s="129"/>
      <c r="G67" s="129"/>
      <c r="H67" s="129"/>
      <c r="I67" s="129"/>
      <c r="J67" s="129"/>
      <c r="K67" s="129"/>
      <c r="L67" s="129"/>
      <c r="M67" s="129"/>
      <c r="N67" s="129"/>
      <c r="O67" s="129"/>
      <c r="P67" s="129">
        <f t="shared" si="13"/>
        <v>0</v>
      </c>
      <c r="Q67" s="287">
        <f t="shared" si="5"/>
        <v>0</v>
      </c>
      <c r="R67" s="49"/>
      <c r="S67" s="252">
        <v>25577800</v>
      </c>
      <c r="T67" s="50"/>
      <c r="U67" s="50"/>
      <c r="V67" s="50"/>
      <c r="W67" s="49"/>
      <c r="X67" s="51"/>
      <c r="Y67" s="51"/>
      <c r="Z67" s="51"/>
      <c r="AA67" s="51"/>
      <c r="AB67" s="51"/>
      <c r="AC67" s="51"/>
      <c r="AD67" s="51"/>
      <c r="AE67" s="51"/>
      <c r="AF67" s="51"/>
      <c r="AG67" s="51"/>
      <c r="AH67" s="51"/>
      <c r="AI67" s="51"/>
      <c r="AJ67" s="51"/>
      <c r="AK67" s="51"/>
      <c r="AL67" s="51"/>
      <c r="AM67" s="51"/>
      <c r="AN67" s="51"/>
      <c r="AO67" s="51"/>
      <c r="AP67" s="51"/>
      <c r="AQ67" s="51"/>
      <c r="AR67" s="51"/>
      <c r="AS67" s="52"/>
      <c r="AT67" s="52"/>
      <c r="AU67" s="52"/>
      <c r="AV67" s="52"/>
      <c r="AW67" s="52"/>
      <c r="AX67" s="52"/>
      <c r="AY67" s="52"/>
      <c r="AZ67" s="52"/>
      <c r="BA67" s="52"/>
      <c r="BB67" s="52"/>
      <c r="BC67" s="52"/>
      <c r="BD67" s="52"/>
      <c r="BE67" s="52"/>
      <c r="BF67" s="52"/>
      <c r="BG67" s="52"/>
      <c r="BH67" s="52"/>
      <c r="BI67" s="52"/>
      <c r="BJ67" s="52"/>
      <c r="BK67" s="52"/>
      <c r="BL67" s="52"/>
      <c r="BM67" s="52"/>
      <c r="BN67" s="52"/>
    </row>
    <row r="68" spans="1:66" s="59" customFormat="1" ht="46" hidden="1">
      <c r="A68" s="120"/>
      <c r="B68" s="120"/>
      <c r="C68" s="120"/>
      <c r="D68" s="167" t="s">
        <v>447</v>
      </c>
      <c r="E68" s="129">
        <f t="shared" si="10"/>
        <v>0</v>
      </c>
      <c r="F68" s="129"/>
      <c r="G68" s="129"/>
      <c r="H68" s="129"/>
      <c r="I68" s="129"/>
      <c r="J68" s="129"/>
      <c r="K68" s="129"/>
      <c r="L68" s="129"/>
      <c r="M68" s="129"/>
      <c r="N68" s="129"/>
      <c r="O68" s="129"/>
      <c r="P68" s="129">
        <f t="shared" si="13"/>
        <v>0</v>
      </c>
      <c r="Q68" s="287">
        <f t="shared" si="5"/>
        <v>0</v>
      </c>
      <c r="R68" s="49"/>
      <c r="S68" s="250"/>
      <c r="T68" s="50"/>
      <c r="U68" s="50"/>
      <c r="V68" s="50"/>
      <c r="W68" s="49"/>
      <c r="X68" s="51"/>
      <c r="Y68" s="51"/>
      <c r="Z68" s="51"/>
      <c r="AA68" s="51"/>
      <c r="AB68" s="51"/>
      <c r="AC68" s="51"/>
      <c r="AD68" s="51"/>
      <c r="AE68" s="51"/>
      <c r="AF68" s="51"/>
      <c r="AG68" s="51"/>
      <c r="AH68" s="51"/>
      <c r="AI68" s="51"/>
      <c r="AJ68" s="51"/>
      <c r="AK68" s="51"/>
      <c r="AL68" s="51"/>
      <c r="AM68" s="51"/>
      <c r="AN68" s="51"/>
      <c r="AO68" s="51"/>
      <c r="AP68" s="51"/>
      <c r="AQ68" s="51"/>
      <c r="AR68" s="51"/>
      <c r="AS68" s="52"/>
      <c r="AT68" s="52"/>
      <c r="AU68" s="52"/>
      <c r="AV68" s="52"/>
      <c r="AW68" s="52"/>
      <c r="AX68" s="52"/>
      <c r="AY68" s="52"/>
      <c r="AZ68" s="52"/>
      <c r="BA68" s="52"/>
      <c r="BB68" s="52"/>
      <c r="BC68" s="52"/>
      <c r="BD68" s="52"/>
      <c r="BE68" s="52"/>
      <c r="BF68" s="52"/>
      <c r="BG68" s="52"/>
      <c r="BH68" s="52"/>
      <c r="BI68" s="52"/>
      <c r="BJ68" s="52"/>
      <c r="BK68" s="52"/>
      <c r="BL68" s="52"/>
      <c r="BM68" s="52"/>
      <c r="BN68" s="52"/>
    </row>
    <row r="69" spans="1:66" s="59" customFormat="1" ht="46" hidden="1">
      <c r="A69" s="120"/>
      <c r="B69" s="120"/>
      <c r="C69" s="120"/>
      <c r="D69" s="216" t="s">
        <v>982</v>
      </c>
      <c r="E69" s="129">
        <f t="shared" si="10"/>
        <v>0</v>
      </c>
      <c r="F69" s="129"/>
      <c r="G69" s="129"/>
      <c r="H69" s="129"/>
      <c r="I69" s="129"/>
      <c r="J69" s="129"/>
      <c r="K69" s="129"/>
      <c r="L69" s="129"/>
      <c r="M69" s="129"/>
      <c r="N69" s="129"/>
      <c r="O69" s="129"/>
      <c r="P69" s="129">
        <f t="shared" si="13"/>
        <v>0</v>
      </c>
      <c r="Q69" s="287">
        <f t="shared" si="5"/>
        <v>0</v>
      </c>
      <c r="R69" s="49"/>
      <c r="S69" s="250"/>
      <c r="T69" s="50"/>
      <c r="U69" s="50"/>
      <c r="V69" s="50"/>
      <c r="W69" s="49"/>
      <c r="X69" s="51"/>
      <c r="Y69" s="51"/>
      <c r="Z69" s="51"/>
      <c r="AA69" s="51"/>
      <c r="AB69" s="51"/>
      <c r="AC69" s="51"/>
      <c r="AD69" s="51"/>
      <c r="AE69" s="51"/>
      <c r="AF69" s="51"/>
      <c r="AG69" s="51"/>
      <c r="AH69" s="51"/>
      <c r="AI69" s="51"/>
      <c r="AJ69" s="51"/>
      <c r="AK69" s="51"/>
      <c r="AL69" s="51"/>
      <c r="AM69" s="51"/>
      <c r="AN69" s="51"/>
      <c r="AO69" s="51"/>
      <c r="AP69" s="51"/>
      <c r="AQ69" s="51"/>
      <c r="AR69" s="51"/>
      <c r="AS69" s="52"/>
      <c r="AT69" s="52"/>
      <c r="AU69" s="52"/>
      <c r="AV69" s="52"/>
      <c r="AW69" s="52"/>
      <c r="AX69" s="52"/>
      <c r="AY69" s="52"/>
      <c r="AZ69" s="52"/>
      <c r="BA69" s="52"/>
      <c r="BB69" s="52"/>
      <c r="BC69" s="52"/>
      <c r="BD69" s="52"/>
      <c r="BE69" s="52"/>
      <c r="BF69" s="52"/>
      <c r="BG69" s="52"/>
      <c r="BH69" s="52"/>
      <c r="BI69" s="52"/>
      <c r="BJ69" s="52"/>
      <c r="BK69" s="52"/>
      <c r="BL69" s="52"/>
      <c r="BM69" s="52"/>
      <c r="BN69" s="52"/>
    </row>
    <row r="70" spans="1:66" ht="43.15" customHeight="1">
      <c r="A70" s="202" t="s">
        <v>747</v>
      </c>
      <c r="B70" s="202" t="s">
        <v>748</v>
      </c>
      <c r="C70" s="202"/>
      <c r="D70" s="241" t="s">
        <v>414</v>
      </c>
      <c r="E70" s="137">
        <f>E557</f>
        <v>100000</v>
      </c>
      <c r="F70" s="138">
        <f>F557</f>
        <v>100000</v>
      </c>
      <c r="G70" s="137">
        <f t="shared" ref="G70:N70" si="14">SUM(G71:G132)-G91-G95-G72-G74-G79-G85</f>
        <v>0</v>
      </c>
      <c r="H70" s="137">
        <f t="shared" si="14"/>
        <v>0</v>
      </c>
      <c r="I70" s="137">
        <f t="shared" si="14"/>
        <v>0</v>
      </c>
      <c r="J70" s="137">
        <f>J557</f>
        <v>250000</v>
      </c>
      <c r="K70" s="138">
        <f>K557</f>
        <v>250000</v>
      </c>
      <c r="L70" s="137">
        <f t="shared" si="14"/>
        <v>0</v>
      </c>
      <c r="M70" s="137">
        <f t="shared" si="14"/>
        <v>0</v>
      </c>
      <c r="N70" s="137">
        <f t="shared" si="14"/>
        <v>0</v>
      </c>
      <c r="O70" s="138">
        <f>O557</f>
        <v>250000</v>
      </c>
      <c r="P70" s="137">
        <f>P557</f>
        <v>350000</v>
      </c>
      <c r="Q70" s="289">
        <f t="shared" si="5"/>
        <v>350000</v>
      </c>
      <c r="R70" s="290"/>
      <c r="S70" s="290"/>
      <c r="T70" s="291"/>
      <c r="U70" s="292"/>
      <c r="V70" s="292"/>
      <c r="W70" s="261"/>
      <c r="X70" s="261"/>
      <c r="Y70" s="261"/>
      <c r="Z70" s="261"/>
      <c r="AA70" s="261"/>
      <c r="AB70" s="261"/>
      <c r="AC70" s="261"/>
      <c r="AD70" s="261"/>
      <c r="AE70" s="261"/>
      <c r="AF70" s="261"/>
      <c r="AG70" s="261"/>
      <c r="AH70" s="261"/>
      <c r="AI70" s="261"/>
      <c r="AJ70" s="261"/>
      <c r="AK70" s="261"/>
      <c r="AL70" s="261"/>
      <c r="AM70" s="261"/>
      <c r="AN70" s="261"/>
    </row>
    <row r="71" spans="1:66" ht="84" hidden="1">
      <c r="A71" s="115" t="s">
        <v>749</v>
      </c>
      <c r="B71" s="120">
        <v>70201</v>
      </c>
      <c r="C71" s="120" t="s">
        <v>986</v>
      </c>
      <c r="D71" s="170" t="s">
        <v>258</v>
      </c>
      <c r="E71" s="129">
        <f>+F71+I71</f>
        <v>0</v>
      </c>
      <c r="F71" s="129"/>
      <c r="G71" s="129"/>
      <c r="H71" s="129"/>
      <c r="I71" s="129"/>
      <c r="J71" s="129">
        <f>+L71+O71</f>
        <v>0</v>
      </c>
      <c r="K71" s="138">
        <v>13316249</v>
      </c>
      <c r="L71" s="129"/>
      <c r="M71" s="129"/>
      <c r="N71" s="129"/>
      <c r="O71" s="129"/>
      <c r="P71" s="129">
        <f t="shared" ref="P71:P107" si="15">+E71+J71</f>
        <v>0</v>
      </c>
      <c r="Q71" s="287">
        <f t="shared" si="5"/>
        <v>0</v>
      </c>
      <c r="R71" s="5"/>
      <c r="S71" s="250"/>
      <c r="T71" s="6"/>
      <c r="U71" s="6"/>
      <c r="V71" s="6"/>
      <c r="W71" s="5"/>
      <c r="X71" s="5"/>
      <c r="Y71" s="5"/>
      <c r="Z71" s="5"/>
      <c r="AA71" s="8"/>
      <c r="AB71" s="8"/>
      <c r="AC71" s="8"/>
      <c r="AD71" s="8"/>
      <c r="AE71" s="8"/>
      <c r="AF71" s="8"/>
      <c r="AG71" s="8"/>
      <c r="AH71" s="8"/>
      <c r="AI71" s="8"/>
      <c r="AJ71" s="8"/>
      <c r="AK71" s="8"/>
      <c r="AL71" s="8"/>
      <c r="AM71" s="8"/>
      <c r="AN71" s="8"/>
      <c r="AO71" s="8"/>
      <c r="AP71" s="8"/>
      <c r="AQ71" s="8"/>
      <c r="AR71" s="8"/>
    </row>
    <row r="72" spans="1:66" ht="28" hidden="1">
      <c r="A72" s="120"/>
      <c r="B72" s="120"/>
      <c r="C72" s="119"/>
      <c r="D72" s="173" t="s">
        <v>476</v>
      </c>
      <c r="E72" s="156">
        <f t="shared" ref="E72:E141" si="16">+F72+I72</f>
        <v>0</v>
      </c>
      <c r="F72" s="156"/>
      <c r="G72" s="156"/>
      <c r="H72" s="156"/>
      <c r="I72" s="156"/>
      <c r="J72" s="112">
        <f>+L72+O72</f>
        <v>0</v>
      </c>
      <c r="K72" s="156"/>
      <c r="L72" s="156"/>
      <c r="M72" s="156"/>
      <c r="N72" s="156"/>
      <c r="O72" s="112"/>
      <c r="P72" s="112">
        <f t="shared" si="15"/>
        <v>0</v>
      </c>
      <c r="Q72" s="287">
        <f t="shared" si="5"/>
        <v>0</v>
      </c>
      <c r="R72" s="5"/>
      <c r="S72" s="252">
        <v>379795000</v>
      </c>
      <c r="T72" s="62"/>
      <c r="U72" s="62"/>
      <c r="V72" s="62"/>
      <c r="W72" s="5"/>
      <c r="X72" s="5"/>
      <c r="Y72" s="5"/>
      <c r="Z72" s="5"/>
      <c r="AA72" s="8"/>
      <c r="AB72" s="8"/>
      <c r="AC72" s="8"/>
      <c r="AD72" s="8"/>
      <c r="AE72" s="8"/>
      <c r="AF72" s="8"/>
      <c r="AG72" s="8"/>
      <c r="AH72" s="8"/>
      <c r="AI72" s="8"/>
      <c r="AJ72" s="8"/>
      <c r="AK72" s="8"/>
      <c r="AL72" s="8"/>
      <c r="AM72" s="8"/>
      <c r="AN72" s="8"/>
      <c r="AO72" s="8"/>
      <c r="AP72" s="8"/>
      <c r="AQ72" s="8"/>
      <c r="AR72" s="8"/>
    </row>
    <row r="73" spans="1:66" ht="62" hidden="1">
      <c r="A73" s="125" t="s">
        <v>330</v>
      </c>
      <c r="B73" s="125" t="s">
        <v>331</v>
      </c>
      <c r="C73" s="125" t="s">
        <v>644</v>
      </c>
      <c r="D73" s="166" t="s">
        <v>184</v>
      </c>
      <c r="E73" s="101">
        <f>+F73+I73</f>
        <v>0</v>
      </c>
      <c r="F73" s="101"/>
      <c r="G73" s="101"/>
      <c r="H73" s="101"/>
      <c r="I73" s="101"/>
      <c r="J73" s="101">
        <f>+L73+O73</f>
        <v>0</v>
      </c>
      <c r="K73" s="101"/>
      <c r="L73" s="101"/>
      <c r="M73" s="101"/>
      <c r="N73" s="101"/>
      <c r="O73" s="101"/>
      <c r="P73" s="101">
        <f>+E73+J73</f>
        <v>0</v>
      </c>
      <c r="Q73" s="287">
        <f t="shared" si="5"/>
        <v>0</v>
      </c>
      <c r="R73" s="5"/>
      <c r="S73" s="250"/>
      <c r="T73" s="62"/>
      <c r="U73" s="62"/>
      <c r="V73" s="62"/>
      <c r="W73" s="5"/>
      <c r="X73" s="5"/>
      <c r="Y73" s="5"/>
      <c r="Z73" s="5"/>
      <c r="AA73" s="8"/>
      <c r="AB73" s="8"/>
      <c r="AC73" s="8"/>
      <c r="AD73" s="8"/>
      <c r="AE73" s="8"/>
      <c r="AF73" s="8"/>
      <c r="AG73" s="8"/>
      <c r="AH73" s="8"/>
      <c r="AI73" s="8"/>
      <c r="AJ73" s="8"/>
      <c r="AK73" s="8"/>
      <c r="AL73" s="8"/>
      <c r="AM73" s="8"/>
      <c r="AN73" s="8"/>
      <c r="AO73" s="8"/>
      <c r="AP73" s="8"/>
      <c r="AQ73" s="8"/>
      <c r="AR73" s="8"/>
    </row>
    <row r="74" spans="1:66" ht="62.25" hidden="1" customHeight="1">
      <c r="A74" s="125"/>
      <c r="B74" s="125" t="s">
        <v>346</v>
      </c>
      <c r="C74" s="125"/>
      <c r="D74" s="166" t="s">
        <v>275</v>
      </c>
      <c r="E74" s="138">
        <f t="shared" ref="E74:E83" si="17">+F74+I74</f>
        <v>0</v>
      </c>
      <c r="F74" s="138">
        <f>+F75+F76+F77+F78</f>
        <v>0</v>
      </c>
      <c r="G74" s="138">
        <f>+G75+G76+G77+G78</f>
        <v>0</v>
      </c>
      <c r="H74" s="138">
        <f>+H75+H76+H77+H78</f>
        <v>0</v>
      </c>
      <c r="I74" s="138">
        <f>+I75+I76+I77+I78</f>
        <v>0</v>
      </c>
      <c r="J74" s="138">
        <f t="shared" ref="J74:J83" si="18">+L74+O74</f>
        <v>0</v>
      </c>
      <c r="K74" s="138"/>
      <c r="L74" s="138">
        <f>+L75+L76+L77+L78</f>
        <v>0</v>
      </c>
      <c r="M74" s="138">
        <f>+M75+M76+M77+M78</f>
        <v>0</v>
      </c>
      <c r="N74" s="138">
        <f>+N75+N76+N77+N78</f>
        <v>0</v>
      </c>
      <c r="O74" s="138"/>
      <c r="P74" s="138">
        <f t="shared" ref="P74:P83" si="19">+E74+J74</f>
        <v>0</v>
      </c>
      <c r="Q74" s="287"/>
      <c r="R74" s="5"/>
      <c r="S74" s="250"/>
      <c r="T74" s="62"/>
      <c r="U74" s="62"/>
      <c r="V74" s="62"/>
      <c r="W74" s="5"/>
      <c r="X74" s="5"/>
      <c r="Y74" s="5"/>
      <c r="Z74" s="5"/>
      <c r="AA74" s="8"/>
      <c r="AB74" s="8"/>
      <c r="AC74" s="8"/>
      <c r="AD74" s="8"/>
      <c r="AE74" s="8"/>
      <c r="AF74" s="8"/>
      <c r="AG74" s="8"/>
      <c r="AH74" s="8"/>
      <c r="AI74" s="8"/>
      <c r="AJ74" s="8"/>
      <c r="AK74" s="8"/>
      <c r="AL74" s="8"/>
      <c r="AM74" s="8"/>
      <c r="AN74" s="8"/>
      <c r="AO74" s="8"/>
      <c r="AP74" s="8"/>
      <c r="AQ74" s="8"/>
      <c r="AR74" s="8"/>
    </row>
    <row r="75" spans="1:66" ht="69.75" hidden="1" customHeight="1">
      <c r="A75" s="125" t="s">
        <v>756</v>
      </c>
      <c r="B75" s="125" t="s">
        <v>757</v>
      </c>
      <c r="C75" s="125" t="s">
        <v>986</v>
      </c>
      <c r="D75" s="171" t="s">
        <v>639</v>
      </c>
      <c r="E75" s="138">
        <f t="shared" si="17"/>
        <v>0</v>
      </c>
      <c r="F75" s="138"/>
      <c r="G75" s="138"/>
      <c r="H75" s="138"/>
      <c r="I75" s="138"/>
      <c r="J75" s="138">
        <f t="shared" si="18"/>
        <v>0</v>
      </c>
      <c r="K75" s="138"/>
      <c r="L75" s="138"/>
      <c r="M75" s="138"/>
      <c r="N75" s="138"/>
      <c r="O75" s="138"/>
      <c r="P75" s="138">
        <f t="shared" si="19"/>
        <v>0</v>
      </c>
      <c r="Q75" s="289">
        <f t="shared" si="5"/>
        <v>0</v>
      </c>
      <c r="R75" s="259"/>
      <c r="S75" s="293"/>
      <c r="T75" s="292"/>
      <c r="U75" s="292"/>
      <c r="V75" s="292"/>
      <c r="W75" s="259"/>
      <c r="X75" s="259"/>
      <c r="Y75" s="259"/>
      <c r="Z75" s="259"/>
      <c r="AA75" s="259"/>
      <c r="AB75" s="259"/>
      <c r="AC75" s="259"/>
      <c r="AD75" s="259"/>
      <c r="AE75" s="259"/>
      <c r="AF75" s="259"/>
      <c r="AG75" s="259"/>
      <c r="AH75" s="259"/>
      <c r="AI75" s="259"/>
      <c r="AJ75" s="259"/>
      <c r="AK75" s="259"/>
      <c r="AL75" s="259"/>
      <c r="AM75" s="259"/>
      <c r="AN75" s="259"/>
      <c r="AO75" s="8"/>
      <c r="AP75" s="8"/>
      <c r="AQ75" s="8"/>
      <c r="AR75" s="8"/>
    </row>
    <row r="76" spans="1:66" ht="108.75" hidden="1" customHeight="1">
      <c r="A76" s="125" t="s">
        <v>760</v>
      </c>
      <c r="B76" s="125" t="s">
        <v>759</v>
      </c>
      <c r="C76" s="125" t="s">
        <v>758</v>
      </c>
      <c r="D76" s="171" t="s">
        <v>640</v>
      </c>
      <c r="E76" s="138">
        <f t="shared" si="17"/>
        <v>0</v>
      </c>
      <c r="F76" s="138"/>
      <c r="G76" s="138"/>
      <c r="H76" s="138"/>
      <c r="I76" s="138"/>
      <c r="J76" s="138">
        <f t="shared" si="18"/>
        <v>0</v>
      </c>
      <c r="K76" s="138"/>
      <c r="L76" s="138"/>
      <c r="M76" s="138"/>
      <c r="N76" s="138"/>
      <c r="O76" s="138"/>
      <c r="P76" s="138">
        <f t="shared" si="19"/>
        <v>0</v>
      </c>
      <c r="Q76" s="289">
        <f t="shared" si="5"/>
        <v>0</v>
      </c>
      <c r="R76" s="5"/>
      <c r="S76" s="250"/>
      <c r="T76" s="62"/>
      <c r="U76" s="62"/>
      <c r="V76" s="62"/>
      <c r="W76" s="5"/>
      <c r="X76" s="5"/>
      <c r="Y76" s="5"/>
      <c r="Z76" s="5"/>
      <c r="AA76" s="8"/>
      <c r="AB76" s="8"/>
      <c r="AC76" s="8"/>
      <c r="AD76" s="8"/>
      <c r="AE76" s="8"/>
      <c r="AF76" s="8"/>
      <c r="AG76" s="8"/>
      <c r="AH76" s="8"/>
      <c r="AI76" s="8"/>
      <c r="AJ76" s="8"/>
      <c r="AK76" s="8"/>
      <c r="AL76" s="8"/>
      <c r="AM76" s="8"/>
      <c r="AN76" s="8"/>
      <c r="AO76" s="8"/>
      <c r="AP76" s="8"/>
      <c r="AQ76" s="8"/>
      <c r="AR76" s="8"/>
    </row>
    <row r="77" spans="1:66" ht="63.75" hidden="1" customHeight="1">
      <c r="A77" s="125" t="s">
        <v>83</v>
      </c>
      <c r="B77" s="125" t="s">
        <v>830</v>
      </c>
      <c r="C77" s="125" t="s">
        <v>758</v>
      </c>
      <c r="D77" s="171" t="s">
        <v>778</v>
      </c>
      <c r="E77" s="138">
        <f t="shared" si="17"/>
        <v>0</v>
      </c>
      <c r="F77" s="138"/>
      <c r="G77" s="138"/>
      <c r="H77" s="138"/>
      <c r="I77" s="138"/>
      <c r="J77" s="138">
        <f t="shared" si="18"/>
        <v>0</v>
      </c>
      <c r="K77" s="138"/>
      <c r="L77" s="138"/>
      <c r="M77" s="138"/>
      <c r="N77" s="138"/>
      <c r="O77" s="138"/>
      <c r="P77" s="138">
        <f t="shared" si="19"/>
        <v>0</v>
      </c>
      <c r="Q77" s="289">
        <f t="shared" si="5"/>
        <v>0</v>
      </c>
      <c r="R77" s="259"/>
      <c r="S77" s="293"/>
      <c r="T77" s="292"/>
      <c r="U77" s="292"/>
      <c r="V77" s="292"/>
      <c r="W77" s="259"/>
      <c r="X77" s="259"/>
      <c r="Y77" s="259"/>
      <c r="Z77" s="259"/>
      <c r="AA77" s="259"/>
      <c r="AB77" s="259"/>
      <c r="AC77" s="259"/>
      <c r="AD77" s="259"/>
      <c r="AE77" s="259"/>
      <c r="AF77" s="259"/>
      <c r="AG77" s="259"/>
      <c r="AH77" s="259"/>
      <c r="AI77" s="259"/>
      <c r="AJ77" s="259"/>
      <c r="AK77" s="259"/>
      <c r="AL77" s="259"/>
      <c r="AM77" s="259"/>
      <c r="AN77" s="259"/>
      <c r="AO77" s="8"/>
      <c r="AP77" s="8"/>
      <c r="AQ77" s="8"/>
      <c r="AR77" s="8"/>
    </row>
    <row r="78" spans="1:66" ht="110.25" hidden="1" customHeight="1">
      <c r="A78" s="125" t="s">
        <v>84</v>
      </c>
      <c r="B78" s="125" t="s">
        <v>85</v>
      </c>
      <c r="C78" s="125" t="s">
        <v>758</v>
      </c>
      <c r="D78" s="171" t="s">
        <v>124</v>
      </c>
      <c r="E78" s="138">
        <f t="shared" si="17"/>
        <v>0</v>
      </c>
      <c r="F78" s="138"/>
      <c r="G78" s="138"/>
      <c r="H78" s="138"/>
      <c r="I78" s="138"/>
      <c r="J78" s="138">
        <f t="shared" si="18"/>
        <v>0</v>
      </c>
      <c r="K78" s="138"/>
      <c r="L78" s="138"/>
      <c r="M78" s="138"/>
      <c r="N78" s="138"/>
      <c r="O78" s="138"/>
      <c r="P78" s="138">
        <f t="shared" si="19"/>
        <v>0</v>
      </c>
      <c r="Q78" s="289">
        <f t="shared" si="5"/>
        <v>0</v>
      </c>
      <c r="R78" s="259"/>
      <c r="S78" s="293"/>
      <c r="T78" s="292"/>
      <c r="U78" s="292"/>
      <c r="V78" s="292"/>
      <c r="W78" s="259"/>
      <c r="X78" s="259"/>
      <c r="Y78" s="259"/>
      <c r="Z78" s="259"/>
      <c r="AA78" s="259"/>
      <c r="AB78" s="259"/>
      <c r="AC78" s="259"/>
      <c r="AD78" s="259"/>
      <c r="AE78" s="259"/>
      <c r="AF78" s="259"/>
      <c r="AG78" s="259"/>
      <c r="AH78" s="259"/>
      <c r="AI78" s="259"/>
      <c r="AJ78" s="259"/>
      <c r="AK78" s="259"/>
      <c r="AL78" s="259"/>
      <c r="AM78" s="259"/>
      <c r="AN78" s="259"/>
      <c r="AO78" s="8"/>
      <c r="AP78" s="8"/>
      <c r="AQ78" s="8"/>
      <c r="AR78" s="8"/>
    </row>
    <row r="79" spans="1:66" ht="40.5" hidden="1" customHeight="1">
      <c r="A79" s="125"/>
      <c r="B79" s="125" t="s">
        <v>271</v>
      </c>
      <c r="C79" s="125"/>
      <c r="D79" s="166" t="s">
        <v>276</v>
      </c>
      <c r="E79" s="138">
        <f t="shared" si="17"/>
        <v>0</v>
      </c>
      <c r="F79" s="138">
        <f>+F80+F81+F82+F83</f>
        <v>0</v>
      </c>
      <c r="G79" s="138">
        <f>+G80+G81+G82+G83</f>
        <v>0</v>
      </c>
      <c r="H79" s="138">
        <f>+H80+H81+H82+H83</f>
        <v>0</v>
      </c>
      <c r="I79" s="138">
        <f>+I80+I81+I82+I83</f>
        <v>0</v>
      </c>
      <c r="J79" s="138"/>
      <c r="K79" s="138">
        <f>+K80+K81+K82+K83</f>
        <v>0</v>
      </c>
      <c r="L79" s="138">
        <f>+L80+L81+L82+L83</f>
        <v>0</v>
      </c>
      <c r="M79" s="138">
        <f>+M80+M81+M82+M83</f>
        <v>0</v>
      </c>
      <c r="N79" s="138">
        <f>+N80+N81+N82+N83</f>
        <v>0</v>
      </c>
      <c r="O79" s="138">
        <f>+O80+O81+O82+O83</f>
        <v>0</v>
      </c>
      <c r="P79" s="138">
        <f t="shared" si="19"/>
        <v>0</v>
      </c>
      <c r="Q79" s="287"/>
      <c r="R79" s="5"/>
      <c r="S79" s="250"/>
      <c r="T79" s="62"/>
      <c r="U79" s="62"/>
      <c r="V79" s="62"/>
      <c r="W79" s="5"/>
      <c r="X79" s="5"/>
      <c r="Y79" s="5"/>
      <c r="Z79" s="5"/>
      <c r="AA79" s="8"/>
      <c r="AB79" s="8"/>
      <c r="AC79" s="8"/>
      <c r="AD79" s="8"/>
      <c r="AE79" s="8"/>
      <c r="AF79" s="8"/>
      <c r="AG79" s="8"/>
      <c r="AH79" s="8"/>
      <c r="AI79" s="8"/>
      <c r="AJ79" s="8"/>
      <c r="AK79" s="8"/>
      <c r="AL79" s="8"/>
      <c r="AM79" s="8"/>
      <c r="AN79" s="8"/>
      <c r="AO79" s="8"/>
      <c r="AP79" s="8"/>
      <c r="AQ79" s="8"/>
      <c r="AR79" s="8"/>
    </row>
    <row r="80" spans="1:66" ht="58.5" hidden="1" customHeight="1">
      <c r="A80" s="125" t="s">
        <v>86</v>
      </c>
      <c r="B80" s="125" t="s">
        <v>87</v>
      </c>
      <c r="C80" s="125" t="s">
        <v>986</v>
      </c>
      <c r="D80" s="171" t="s">
        <v>125</v>
      </c>
      <c r="E80" s="138">
        <f t="shared" si="17"/>
        <v>0</v>
      </c>
      <c r="F80" s="138"/>
      <c r="G80" s="138"/>
      <c r="H80" s="138"/>
      <c r="I80" s="138"/>
      <c r="J80" s="138">
        <f t="shared" si="18"/>
        <v>0</v>
      </c>
      <c r="K80" s="138"/>
      <c r="L80" s="138"/>
      <c r="M80" s="138"/>
      <c r="N80" s="138"/>
      <c r="O80" s="138"/>
      <c r="P80" s="138">
        <f t="shared" si="19"/>
        <v>0</v>
      </c>
      <c r="Q80" s="289">
        <f t="shared" si="5"/>
        <v>0</v>
      </c>
      <c r="R80" s="5"/>
      <c r="S80" s="250"/>
      <c r="T80" s="62"/>
      <c r="U80" s="62"/>
      <c r="V80" s="62"/>
      <c r="W80" s="5"/>
      <c r="X80" s="5"/>
      <c r="Y80" s="5"/>
      <c r="Z80" s="5"/>
      <c r="AA80" s="8"/>
      <c r="AB80" s="8"/>
      <c r="AC80" s="8"/>
      <c r="AD80" s="8"/>
      <c r="AE80" s="8"/>
      <c r="AF80" s="8"/>
      <c r="AG80" s="8"/>
      <c r="AH80" s="8"/>
      <c r="AI80" s="8"/>
      <c r="AJ80" s="8"/>
      <c r="AK80" s="8"/>
      <c r="AL80" s="8"/>
      <c r="AM80" s="8"/>
      <c r="AN80" s="8"/>
      <c r="AO80" s="8"/>
      <c r="AP80" s="8"/>
      <c r="AQ80" s="8"/>
      <c r="AR80" s="8"/>
    </row>
    <row r="81" spans="1:44" ht="99.75" hidden="1" customHeight="1">
      <c r="A81" s="125" t="s">
        <v>89</v>
      </c>
      <c r="B81" s="125" t="s">
        <v>88</v>
      </c>
      <c r="C81" s="125" t="s">
        <v>758</v>
      </c>
      <c r="D81" s="171" t="s">
        <v>633</v>
      </c>
      <c r="E81" s="138">
        <f t="shared" si="17"/>
        <v>0</v>
      </c>
      <c r="F81" s="138"/>
      <c r="G81" s="138"/>
      <c r="H81" s="138"/>
      <c r="I81" s="138"/>
      <c r="J81" s="138">
        <f t="shared" si="18"/>
        <v>0</v>
      </c>
      <c r="K81" s="138"/>
      <c r="L81" s="138"/>
      <c r="M81" s="138"/>
      <c r="N81" s="138"/>
      <c r="O81" s="138"/>
      <c r="P81" s="138">
        <f t="shared" si="19"/>
        <v>0</v>
      </c>
      <c r="Q81" s="289">
        <f t="shared" si="5"/>
        <v>0</v>
      </c>
      <c r="R81" s="5"/>
      <c r="S81" s="250"/>
      <c r="T81" s="62"/>
      <c r="U81" s="62"/>
      <c r="V81" s="62"/>
      <c r="W81" s="5"/>
      <c r="X81" s="5"/>
      <c r="Y81" s="5"/>
      <c r="Z81" s="5"/>
      <c r="AA81" s="8"/>
      <c r="AB81" s="8"/>
      <c r="AC81" s="8"/>
      <c r="AD81" s="8"/>
      <c r="AE81" s="8"/>
      <c r="AF81" s="8"/>
      <c r="AG81" s="8"/>
      <c r="AH81" s="8"/>
      <c r="AI81" s="8"/>
      <c r="AJ81" s="8"/>
      <c r="AK81" s="8"/>
      <c r="AL81" s="8"/>
      <c r="AM81" s="8"/>
      <c r="AN81" s="8"/>
      <c r="AO81" s="8"/>
      <c r="AP81" s="8"/>
      <c r="AQ81" s="8"/>
      <c r="AR81" s="8"/>
    </row>
    <row r="82" spans="1:44" ht="62" hidden="1">
      <c r="A82" s="125" t="s">
        <v>90</v>
      </c>
      <c r="B82" s="125" t="s">
        <v>91</v>
      </c>
      <c r="C82" s="125" t="s">
        <v>758</v>
      </c>
      <c r="D82" s="171" t="s">
        <v>634</v>
      </c>
      <c r="E82" s="138">
        <f t="shared" si="17"/>
        <v>0</v>
      </c>
      <c r="F82" s="138"/>
      <c r="G82" s="138"/>
      <c r="H82" s="138"/>
      <c r="I82" s="138"/>
      <c r="J82" s="138">
        <f t="shared" si="18"/>
        <v>0</v>
      </c>
      <c r="K82" s="138"/>
      <c r="L82" s="138"/>
      <c r="M82" s="138"/>
      <c r="N82" s="138"/>
      <c r="O82" s="138"/>
      <c r="P82" s="138">
        <f t="shared" si="19"/>
        <v>0</v>
      </c>
      <c r="Q82" s="289">
        <f t="shared" si="5"/>
        <v>0</v>
      </c>
      <c r="R82" s="5"/>
      <c r="S82" s="250"/>
      <c r="T82" s="62"/>
      <c r="U82" s="62"/>
      <c r="V82" s="62"/>
      <c r="W82" s="5"/>
      <c r="X82" s="5"/>
      <c r="Y82" s="5"/>
      <c r="Z82" s="5"/>
      <c r="AA82" s="8"/>
      <c r="AB82" s="8"/>
      <c r="AC82" s="8"/>
      <c r="AD82" s="8"/>
      <c r="AE82" s="8"/>
      <c r="AF82" s="8"/>
      <c r="AG82" s="8"/>
      <c r="AH82" s="8"/>
      <c r="AI82" s="8"/>
      <c r="AJ82" s="8"/>
      <c r="AK82" s="8"/>
      <c r="AL82" s="8"/>
      <c r="AM82" s="8"/>
      <c r="AN82" s="8"/>
      <c r="AO82" s="8"/>
      <c r="AP82" s="8"/>
      <c r="AQ82" s="8"/>
      <c r="AR82" s="8"/>
    </row>
    <row r="83" spans="1:44" ht="108.5" hidden="1">
      <c r="A83" s="125" t="s">
        <v>92</v>
      </c>
      <c r="B83" s="125" t="s">
        <v>93</v>
      </c>
      <c r="C83" s="125" t="s">
        <v>758</v>
      </c>
      <c r="D83" s="171" t="s">
        <v>126</v>
      </c>
      <c r="E83" s="138">
        <f t="shared" si="17"/>
        <v>0</v>
      </c>
      <c r="F83" s="138"/>
      <c r="G83" s="138"/>
      <c r="H83" s="138"/>
      <c r="I83" s="138"/>
      <c r="J83" s="138">
        <f t="shared" si="18"/>
        <v>0</v>
      </c>
      <c r="K83" s="138"/>
      <c r="L83" s="138"/>
      <c r="M83" s="138"/>
      <c r="N83" s="138"/>
      <c r="O83" s="138"/>
      <c r="P83" s="138">
        <f t="shared" si="19"/>
        <v>0</v>
      </c>
      <c r="Q83" s="289">
        <f t="shared" si="5"/>
        <v>0</v>
      </c>
      <c r="R83" s="5"/>
      <c r="S83" s="250"/>
      <c r="T83" s="62"/>
      <c r="U83" s="62"/>
      <c r="V83" s="62"/>
      <c r="W83" s="5"/>
      <c r="X83" s="5"/>
      <c r="Y83" s="5"/>
      <c r="Z83" s="5"/>
      <c r="AA83" s="8"/>
      <c r="AB83" s="8"/>
      <c r="AC83" s="8"/>
      <c r="AD83" s="8"/>
      <c r="AE83" s="8"/>
      <c r="AF83" s="8"/>
      <c r="AG83" s="8"/>
      <c r="AH83" s="8"/>
      <c r="AI83" s="8"/>
      <c r="AJ83" s="8"/>
      <c r="AK83" s="8"/>
      <c r="AL83" s="8"/>
      <c r="AM83" s="8"/>
      <c r="AN83" s="8"/>
      <c r="AO83" s="8"/>
      <c r="AP83" s="8"/>
      <c r="AQ83" s="8"/>
      <c r="AR83" s="8"/>
    </row>
    <row r="84" spans="1:44" ht="96.75" hidden="1" customHeight="1">
      <c r="A84" s="125" t="s">
        <v>270</v>
      </c>
      <c r="B84" s="125" t="s">
        <v>271</v>
      </c>
      <c r="C84" s="125" t="s">
        <v>947</v>
      </c>
      <c r="D84" s="171" t="s">
        <v>181</v>
      </c>
      <c r="E84" s="138">
        <f>+F84+I84</f>
        <v>0</v>
      </c>
      <c r="F84" s="138">
        <f>126128600-2038900-124089700</f>
        <v>0</v>
      </c>
      <c r="G84" s="138">
        <f>91483300-3626700-87856600</f>
        <v>0</v>
      </c>
      <c r="H84" s="138">
        <f>4930700+100-4930800</f>
        <v>0</v>
      </c>
      <c r="I84" s="138"/>
      <c r="J84" s="138">
        <f t="shared" ref="J84:J90" si="20">+L84+O84</f>
        <v>0</v>
      </c>
      <c r="K84" s="138"/>
      <c r="L84" s="138">
        <f>53000-53000</f>
        <v>0</v>
      </c>
      <c r="M84" s="138"/>
      <c r="N84" s="138"/>
      <c r="O84" s="138"/>
      <c r="P84" s="138">
        <f>+E84+J84</f>
        <v>0</v>
      </c>
      <c r="Q84" s="287">
        <f t="shared" si="5"/>
        <v>0</v>
      </c>
      <c r="R84" s="5"/>
      <c r="S84" s="250"/>
      <c r="T84" s="62"/>
      <c r="U84" s="62"/>
      <c r="V84" s="62"/>
      <c r="W84" s="5"/>
      <c r="X84" s="5"/>
      <c r="Y84" s="5"/>
      <c r="Z84" s="5"/>
      <c r="AA84" s="8"/>
      <c r="AB84" s="8"/>
      <c r="AC84" s="8"/>
      <c r="AD84" s="8"/>
      <c r="AE84" s="8"/>
      <c r="AF84" s="8"/>
      <c r="AG84" s="8"/>
      <c r="AH84" s="8"/>
      <c r="AI84" s="8"/>
      <c r="AJ84" s="8"/>
      <c r="AK84" s="8"/>
      <c r="AL84" s="8"/>
      <c r="AM84" s="8"/>
      <c r="AN84" s="8"/>
      <c r="AO84" s="8"/>
      <c r="AP84" s="8"/>
      <c r="AQ84" s="8"/>
      <c r="AR84" s="8"/>
    </row>
    <row r="85" spans="1:44" ht="120.75" hidden="1" customHeight="1">
      <c r="A85" s="125"/>
      <c r="B85" s="125" t="s">
        <v>415</v>
      </c>
      <c r="C85" s="125"/>
      <c r="D85" s="171" t="s">
        <v>791</v>
      </c>
      <c r="E85" s="138">
        <f t="shared" si="16"/>
        <v>0</v>
      </c>
      <c r="F85" s="138">
        <f>+F86+F87</f>
        <v>0</v>
      </c>
      <c r="G85" s="138">
        <f>+G86+G87</f>
        <v>0</v>
      </c>
      <c r="H85" s="138">
        <f>+H86+H87</f>
        <v>0</v>
      </c>
      <c r="I85" s="138">
        <f>+I86+I87</f>
        <v>0</v>
      </c>
      <c r="J85" s="138">
        <f t="shared" si="20"/>
        <v>0</v>
      </c>
      <c r="K85" s="138">
        <f>+K86+K87</f>
        <v>0</v>
      </c>
      <c r="L85" s="138">
        <f>+L86+L87</f>
        <v>0</v>
      </c>
      <c r="M85" s="138">
        <f>+M86+M87</f>
        <v>0</v>
      </c>
      <c r="N85" s="138">
        <f>+N86+N87</f>
        <v>0</v>
      </c>
      <c r="O85" s="138">
        <f>+O86+O87</f>
        <v>0</v>
      </c>
      <c r="P85" s="138">
        <f t="shared" si="15"/>
        <v>0</v>
      </c>
      <c r="Q85" s="287">
        <f t="shared" si="5"/>
        <v>0</v>
      </c>
      <c r="S85" s="252"/>
      <c r="T85" s="254"/>
      <c r="U85" s="43"/>
      <c r="V85" s="43"/>
    </row>
    <row r="86" spans="1:44" ht="105" hidden="1" customHeight="1">
      <c r="A86" s="125" t="s">
        <v>246</v>
      </c>
      <c r="B86" s="125" t="s">
        <v>247</v>
      </c>
      <c r="C86" s="125" t="s">
        <v>758</v>
      </c>
      <c r="D86" s="166" t="s">
        <v>181</v>
      </c>
      <c r="E86" s="138">
        <f>+F86+I86</f>
        <v>0</v>
      </c>
      <c r="F86" s="138">
        <f>83704400-589200-83115200</f>
        <v>0</v>
      </c>
      <c r="G86" s="138">
        <f>59032200-2622600-56409600</f>
        <v>0</v>
      </c>
      <c r="H86" s="138">
        <f>4300900-4300900</f>
        <v>0</v>
      </c>
      <c r="I86" s="138"/>
      <c r="J86" s="138">
        <f t="shared" si="20"/>
        <v>0</v>
      </c>
      <c r="K86" s="138"/>
      <c r="L86" s="138">
        <f>88200-88200</f>
        <v>0</v>
      </c>
      <c r="M86" s="138"/>
      <c r="N86" s="138">
        <f>9000-9000</f>
        <v>0</v>
      </c>
      <c r="O86" s="138"/>
      <c r="P86" s="138">
        <f>+E86+J86</f>
        <v>0</v>
      </c>
      <c r="Q86" s="287">
        <f t="shared" si="5"/>
        <v>0</v>
      </c>
      <c r="S86" s="252"/>
      <c r="T86" s="254"/>
      <c r="U86" s="43"/>
      <c r="V86" s="43"/>
    </row>
    <row r="87" spans="1:44" ht="105" hidden="1" customHeight="1">
      <c r="A87" s="125" t="s">
        <v>248</v>
      </c>
      <c r="B87" s="125" t="s">
        <v>249</v>
      </c>
      <c r="C87" s="125" t="s">
        <v>758</v>
      </c>
      <c r="D87" s="171" t="s">
        <v>195</v>
      </c>
      <c r="E87" s="138">
        <f>+F87+I87</f>
        <v>0</v>
      </c>
      <c r="F87" s="138">
        <f>83704400-589200-83115200</f>
        <v>0</v>
      </c>
      <c r="G87" s="138">
        <f>59032200-2622600-56409600</f>
        <v>0</v>
      </c>
      <c r="H87" s="138">
        <f>4300900-4300900</f>
        <v>0</v>
      </c>
      <c r="I87" s="138"/>
      <c r="J87" s="138">
        <f t="shared" si="20"/>
        <v>0</v>
      </c>
      <c r="K87" s="138"/>
      <c r="L87" s="138">
        <f>88200-88200</f>
        <v>0</v>
      </c>
      <c r="M87" s="138"/>
      <c r="N87" s="138">
        <f>9000-9000</f>
        <v>0</v>
      </c>
      <c r="O87" s="138"/>
      <c r="P87" s="138">
        <f>+E87+J87</f>
        <v>0</v>
      </c>
      <c r="Q87" s="287">
        <f t="shared" si="5"/>
        <v>0</v>
      </c>
      <c r="S87" s="252"/>
      <c r="T87" s="254"/>
      <c r="U87" s="43"/>
      <c r="V87" s="43"/>
    </row>
    <row r="88" spans="1:44" ht="73.150000000000006" hidden="1" customHeight="1">
      <c r="A88" s="125" t="s">
        <v>199</v>
      </c>
      <c r="B88" s="125" t="s">
        <v>416</v>
      </c>
      <c r="C88" s="125" t="s">
        <v>879</v>
      </c>
      <c r="D88" s="171" t="s">
        <v>111</v>
      </c>
      <c r="E88" s="138">
        <f t="shared" si="16"/>
        <v>0</v>
      </c>
      <c r="F88" s="138">
        <f>50926500+388500-51315000</f>
        <v>0</v>
      </c>
      <c r="G88" s="138">
        <f>35037000-1448200-33588800</f>
        <v>0</v>
      </c>
      <c r="H88" s="138">
        <f>2151800-2151800</f>
        <v>0</v>
      </c>
      <c r="I88" s="138"/>
      <c r="J88" s="138">
        <f t="shared" si="20"/>
        <v>0</v>
      </c>
      <c r="K88" s="138"/>
      <c r="L88" s="138">
        <f>69100-69100</f>
        <v>0</v>
      </c>
      <c r="M88" s="138"/>
      <c r="N88" s="138">
        <f>1800-1800</f>
        <v>0</v>
      </c>
      <c r="O88" s="138"/>
      <c r="P88" s="138">
        <f t="shared" si="15"/>
        <v>0</v>
      </c>
      <c r="Q88" s="287">
        <f t="shared" si="5"/>
        <v>0</v>
      </c>
      <c r="R88" s="22"/>
      <c r="S88" s="250"/>
      <c r="T88" s="43"/>
      <c r="U88" s="43"/>
      <c r="V88" s="43"/>
    </row>
    <row r="89" spans="1:44" ht="76.900000000000006" hidden="1" customHeight="1">
      <c r="A89" s="152" t="s">
        <v>191</v>
      </c>
      <c r="B89" s="153">
        <v>1060</v>
      </c>
      <c r="C89" s="152" t="s">
        <v>301</v>
      </c>
      <c r="D89" s="174" t="s">
        <v>629</v>
      </c>
      <c r="E89" s="102">
        <f t="shared" si="16"/>
        <v>0</v>
      </c>
      <c r="F89" s="102"/>
      <c r="G89" s="102"/>
      <c r="H89" s="102"/>
      <c r="I89" s="102"/>
      <c r="J89" s="102">
        <f t="shared" si="20"/>
        <v>0</v>
      </c>
      <c r="K89" s="102"/>
      <c r="L89" s="102"/>
      <c r="M89" s="102"/>
      <c r="N89" s="102"/>
      <c r="O89" s="102"/>
      <c r="P89" s="102">
        <f t="shared" si="15"/>
        <v>0</v>
      </c>
      <c r="Q89" s="287">
        <f t="shared" si="5"/>
        <v>0</v>
      </c>
      <c r="R89" s="22"/>
      <c r="S89" s="250"/>
      <c r="T89" s="43"/>
      <c r="U89" s="43"/>
      <c r="V89" s="43"/>
    </row>
    <row r="90" spans="1:44" ht="104.25" hidden="1" customHeight="1">
      <c r="A90" s="125" t="s">
        <v>192</v>
      </c>
      <c r="B90" s="125" t="s">
        <v>478</v>
      </c>
      <c r="C90" s="125" t="s">
        <v>113</v>
      </c>
      <c r="D90" s="263" t="s">
        <v>554</v>
      </c>
      <c r="E90" s="138">
        <f t="shared" si="16"/>
        <v>0</v>
      </c>
      <c r="F90" s="138"/>
      <c r="G90" s="138"/>
      <c r="H90" s="138"/>
      <c r="I90" s="138"/>
      <c r="J90" s="138">
        <f t="shared" si="20"/>
        <v>0</v>
      </c>
      <c r="K90" s="138"/>
      <c r="L90" s="138"/>
      <c r="M90" s="138"/>
      <c r="N90" s="138"/>
      <c r="O90" s="138"/>
      <c r="P90" s="138">
        <f t="shared" si="15"/>
        <v>0</v>
      </c>
      <c r="Q90" s="289">
        <f t="shared" si="5"/>
        <v>0</v>
      </c>
      <c r="R90" s="294"/>
      <c r="S90" s="290"/>
      <c r="T90" s="291"/>
      <c r="U90" s="292"/>
      <c r="V90" s="292"/>
      <c r="W90" s="261"/>
      <c r="X90" s="261"/>
      <c r="Y90" s="261"/>
      <c r="Z90" s="261"/>
      <c r="AA90" s="261"/>
      <c r="AB90" s="261"/>
      <c r="AC90" s="261"/>
      <c r="AD90" s="261"/>
      <c r="AE90" s="261"/>
      <c r="AF90" s="261"/>
      <c r="AG90" s="261"/>
      <c r="AH90" s="261"/>
      <c r="AI90" s="261"/>
      <c r="AJ90" s="261"/>
      <c r="AK90" s="261"/>
      <c r="AL90" s="261"/>
      <c r="AM90" s="261"/>
      <c r="AN90" s="261"/>
    </row>
    <row r="91" spans="1:44" ht="40.5" hidden="1">
      <c r="A91" s="120"/>
      <c r="B91" s="120"/>
      <c r="C91" s="124"/>
      <c r="D91" s="205" t="s">
        <v>553</v>
      </c>
      <c r="E91" s="108">
        <f t="shared" si="16"/>
        <v>0</v>
      </c>
      <c r="F91" s="108"/>
      <c r="G91" s="108"/>
      <c r="H91" s="108"/>
      <c r="I91" s="108"/>
      <c r="J91" s="157"/>
      <c r="K91" s="108"/>
      <c r="L91" s="108"/>
      <c r="M91" s="108"/>
      <c r="N91" s="108"/>
      <c r="O91" s="108"/>
      <c r="P91" s="108">
        <f t="shared" si="15"/>
        <v>0</v>
      </c>
      <c r="Q91" s="287">
        <f t="shared" si="5"/>
        <v>0</v>
      </c>
      <c r="R91" s="22"/>
      <c r="S91" s="250"/>
      <c r="T91" s="43"/>
      <c r="U91" s="43"/>
      <c r="V91" s="43"/>
    </row>
    <row r="92" spans="1:44" ht="83.25" hidden="1" customHeight="1">
      <c r="A92" s="125" t="s">
        <v>193</v>
      </c>
      <c r="B92" s="125" t="s">
        <v>856</v>
      </c>
      <c r="C92" s="125" t="s">
        <v>880</v>
      </c>
      <c r="D92" s="171" t="s">
        <v>561</v>
      </c>
      <c r="E92" s="138">
        <f t="shared" si="16"/>
        <v>0</v>
      </c>
      <c r="F92" s="138"/>
      <c r="G92" s="138"/>
      <c r="H92" s="138"/>
      <c r="I92" s="138"/>
      <c r="J92" s="138">
        <f t="shared" ref="J92:J107" si="21">+L92+O92</f>
        <v>0</v>
      </c>
      <c r="K92" s="138"/>
      <c r="L92" s="138"/>
      <c r="M92" s="138"/>
      <c r="N92" s="138"/>
      <c r="O92" s="138">
        <f>10000000-10000000</f>
        <v>0</v>
      </c>
      <c r="P92" s="138">
        <f t="shared" si="15"/>
        <v>0</v>
      </c>
      <c r="Q92" s="287">
        <f t="shared" si="5"/>
        <v>0</v>
      </c>
      <c r="S92" s="252"/>
      <c r="T92" s="254"/>
      <c r="U92" s="43"/>
      <c r="V92" s="43"/>
    </row>
    <row r="93" spans="1:44" ht="79.5" hidden="1" customHeight="1">
      <c r="A93" s="125" t="s">
        <v>555</v>
      </c>
      <c r="B93" s="125" t="s">
        <v>187</v>
      </c>
      <c r="C93" s="125" t="s">
        <v>188</v>
      </c>
      <c r="D93" s="153" t="s">
        <v>840</v>
      </c>
      <c r="E93" s="101">
        <f t="shared" si="16"/>
        <v>0</v>
      </c>
      <c r="F93" s="101"/>
      <c r="G93" s="101"/>
      <c r="H93" s="101"/>
      <c r="I93" s="101"/>
      <c r="J93" s="101">
        <f t="shared" si="21"/>
        <v>0</v>
      </c>
      <c r="K93" s="101"/>
      <c r="L93" s="101"/>
      <c r="M93" s="101"/>
      <c r="N93" s="101"/>
      <c r="O93" s="101"/>
      <c r="P93" s="101">
        <f t="shared" si="15"/>
        <v>0</v>
      </c>
      <c r="Q93" s="287">
        <f t="shared" si="5"/>
        <v>0</v>
      </c>
      <c r="R93" s="22"/>
      <c r="S93" s="250"/>
      <c r="T93" s="43"/>
      <c r="U93" s="43"/>
      <c r="V93" s="43"/>
    </row>
    <row r="94" spans="1:44" ht="75.75" hidden="1" customHeight="1">
      <c r="A94" s="125" t="s">
        <v>192</v>
      </c>
      <c r="B94" s="125" t="s">
        <v>478</v>
      </c>
      <c r="C94" s="125" t="s">
        <v>881</v>
      </c>
      <c r="D94" s="263" t="s">
        <v>554</v>
      </c>
      <c r="E94" s="138">
        <f t="shared" si="16"/>
        <v>0</v>
      </c>
      <c r="F94" s="138"/>
      <c r="G94" s="138"/>
      <c r="H94" s="138"/>
      <c r="I94" s="138"/>
      <c r="J94" s="138">
        <f t="shared" si="21"/>
        <v>0</v>
      </c>
      <c r="K94" s="138"/>
      <c r="L94" s="138"/>
      <c r="M94" s="138"/>
      <c r="N94" s="138"/>
      <c r="O94" s="138"/>
      <c r="P94" s="138">
        <f t="shared" si="15"/>
        <v>0</v>
      </c>
      <c r="Q94" s="287">
        <f t="shared" si="5"/>
        <v>0</v>
      </c>
      <c r="S94" s="252"/>
      <c r="T94" s="254"/>
      <c r="U94" s="43"/>
      <c r="V94" s="43"/>
    </row>
    <row r="95" spans="1:44" ht="28" hidden="1">
      <c r="A95" s="120"/>
      <c r="B95" s="120"/>
      <c r="C95" s="119"/>
      <c r="D95" s="166" t="s">
        <v>128</v>
      </c>
      <c r="E95" s="101">
        <f t="shared" si="16"/>
        <v>0</v>
      </c>
      <c r="F95" s="101"/>
      <c r="G95" s="101"/>
      <c r="H95" s="101"/>
      <c r="I95" s="101"/>
      <c r="J95" s="101">
        <f t="shared" si="21"/>
        <v>0</v>
      </c>
      <c r="K95" s="101"/>
      <c r="L95" s="101"/>
      <c r="M95" s="101"/>
      <c r="N95" s="101"/>
      <c r="O95" s="101"/>
      <c r="P95" s="101">
        <f t="shared" si="15"/>
        <v>0</v>
      </c>
      <c r="Q95" s="287">
        <f t="shared" si="5"/>
        <v>0</v>
      </c>
      <c r="R95" s="22"/>
      <c r="S95" s="252">
        <v>134059300</v>
      </c>
      <c r="T95" s="43"/>
      <c r="U95" s="43"/>
      <c r="V95" s="43"/>
    </row>
    <row r="96" spans="1:44" ht="112.5" hidden="1" customHeight="1">
      <c r="A96" s="125" t="s">
        <v>100</v>
      </c>
      <c r="B96" s="125" t="s">
        <v>94</v>
      </c>
      <c r="C96" s="125" t="s">
        <v>98</v>
      </c>
      <c r="D96" s="264" t="s">
        <v>951</v>
      </c>
      <c r="E96" s="138">
        <f>+F96+I96</f>
        <v>0</v>
      </c>
      <c r="F96" s="138"/>
      <c r="G96" s="138"/>
      <c r="H96" s="138"/>
      <c r="I96" s="138"/>
      <c r="J96" s="138">
        <f t="shared" si="21"/>
        <v>0</v>
      </c>
      <c r="K96" s="138"/>
      <c r="L96" s="138"/>
      <c r="M96" s="138"/>
      <c r="N96" s="138"/>
      <c r="O96" s="138"/>
      <c r="P96" s="138">
        <f>+E96+J96</f>
        <v>0</v>
      </c>
      <c r="Q96" s="289">
        <f t="shared" si="5"/>
        <v>0</v>
      </c>
      <c r="R96" s="261"/>
      <c r="S96" s="290"/>
      <c r="T96" s="292"/>
      <c r="U96" s="292"/>
      <c r="V96" s="292"/>
      <c r="W96" s="261"/>
      <c r="X96" s="261"/>
      <c r="Y96" s="261"/>
      <c r="Z96" s="261"/>
      <c r="AA96" s="261"/>
      <c r="AB96" s="261"/>
      <c r="AC96" s="261"/>
      <c r="AD96" s="261"/>
      <c r="AE96" s="261"/>
      <c r="AF96" s="261"/>
      <c r="AG96" s="261"/>
      <c r="AH96" s="261"/>
      <c r="AI96" s="261"/>
      <c r="AJ96" s="261"/>
      <c r="AK96" s="261"/>
      <c r="AL96" s="261"/>
      <c r="AM96" s="261"/>
      <c r="AN96" s="261"/>
    </row>
    <row r="97" spans="1:66" ht="96" hidden="1" customHeight="1">
      <c r="A97" s="125" t="s">
        <v>101</v>
      </c>
      <c r="B97" s="125" t="s">
        <v>95</v>
      </c>
      <c r="C97" s="125" t="s">
        <v>98</v>
      </c>
      <c r="D97" s="264" t="s">
        <v>952</v>
      </c>
      <c r="E97" s="138">
        <f>+F97+I97</f>
        <v>0</v>
      </c>
      <c r="F97" s="138"/>
      <c r="G97" s="138"/>
      <c r="H97" s="138"/>
      <c r="I97" s="138"/>
      <c r="J97" s="138">
        <f t="shared" si="21"/>
        <v>0</v>
      </c>
      <c r="K97" s="138"/>
      <c r="L97" s="138"/>
      <c r="M97" s="138"/>
      <c r="N97" s="138"/>
      <c r="O97" s="138"/>
      <c r="P97" s="138">
        <f>+E97+J97</f>
        <v>0</v>
      </c>
      <c r="Q97" s="289">
        <f t="shared" si="5"/>
        <v>0</v>
      </c>
      <c r="R97" s="22"/>
      <c r="S97" s="252"/>
      <c r="T97" s="43"/>
      <c r="U97" s="43"/>
      <c r="V97" s="43"/>
    </row>
    <row r="98" spans="1:66" ht="78.75" hidden="1" customHeight="1">
      <c r="A98" s="125" t="s">
        <v>102</v>
      </c>
      <c r="B98" s="125" t="s">
        <v>96</v>
      </c>
      <c r="C98" s="125" t="s">
        <v>99</v>
      </c>
      <c r="D98" s="277" t="s">
        <v>345</v>
      </c>
      <c r="E98" s="138">
        <f>+F98+I98</f>
        <v>0</v>
      </c>
      <c r="F98" s="138"/>
      <c r="G98" s="138"/>
      <c r="H98" s="138"/>
      <c r="I98" s="138"/>
      <c r="J98" s="138">
        <f t="shared" si="21"/>
        <v>0</v>
      </c>
      <c r="K98" s="138"/>
      <c r="L98" s="138"/>
      <c r="M98" s="138"/>
      <c r="N98" s="138"/>
      <c r="O98" s="138"/>
      <c r="P98" s="138">
        <f>+E98+J98</f>
        <v>0</v>
      </c>
      <c r="Q98" s="289">
        <f t="shared" si="5"/>
        <v>0</v>
      </c>
      <c r="R98" s="261"/>
      <c r="S98" s="290"/>
      <c r="T98" s="292"/>
      <c r="U98" s="292"/>
      <c r="V98" s="292"/>
      <c r="W98" s="261"/>
      <c r="X98" s="261"/>
      <c r="Y98" s="261"/>
      <c r="Z98" s="261"/>
      <c r="AA98" s="261"/>
      <c r="AB98" s="261"/>
      <c r="AC98" s="261"/>
      <c r="AD98" s="261"/>
      <c r="AE98" s="261"/>
      <c r="AF98" s="261"/>
      <c r="AG98" s="261"/>
      <c r="AH98" s="261"/>
      <c r="AI98" s="261"/>
      <c r="AJ98" s="261"/>
      <c r="AK98" s="261"/>
      <c r="AL98" s="261"/>
      <c r="AM98" s="261"/>
      <c r="AN98" s="261"/>
    </row>
    <row r="99" spans="1:66" ht="63.75" hidden="1" customHeight="1">
      <c r="A99" s="125" t="s">
        <v>103</v>
      </c>
      <c r="B99" s="125" t="s">
        <v>97</v>
      </c>
      <c r="C99" s="125" t="s">
        <v>99</v>
      </c>
      <c r="D99" s="277" t="s">
        <v>14</v>
      </c>
      <c r="E99" s="138">
        <f>+F99+I99</f>
        <v>0</v>
      </c>
      <c r="F99" s="138"/>
      <c r="G99" s="138"/>
      <c r="H99" s="138"/>
      <c r="I99" s="138"/>
      <c r="J99" s="138">
        <f t="shared" si="21"/>
        <v>0</v>
      </c>
      <c r="K99" s="138"/>
      <c r="L99" s="138"/>
      <c r="M99" s="138"/>
      <c r="N99" s="138"/>
      <c r="O99" s="138"/>
      <c r="P99" s="138">
        <f>+E99+J99</f>
        <v>0</v>
      </c>
      <c r="Q99" s="289">
        <f t="shared" si="5"/>
        <v>0</v>
      </c>
      <c r="R99" s="22"/>
      <c r="S99" s="252"/>
      <c r="T99" s="43"/>
      <c r="U99" s="43"/>
      <c r="V99" s="43"/>
    </row>
    <row r="100" spans="1:66" ht="78" hidden="1" customHeight="1">
      <c r="A100" s="125" t="s">
        <v>194</v>
      </c>
      <c r="B100" s="125" t="s">
        <v>302</v>
      </c>
      <c r="C100" s="125" t="s">
        <v>882</v>
      </c>
      <c r="D100" s="264" t="s">
        <v>497</v>
      </c>
      <c r="E100" s="138">
        <f t="shared" si="16"/>
        <v>0</v>
      </c>
      <c r="F100" s="138"/>
      <c r="G100" s="138">
        <f>404196400-17086400-387110000</f>
        <v>0</v>
      </c>
      <c r="H100" s="138">
        <f>23528200-23528200</f>
        <v>0</v>
      </c>
      <c r="I100" s="138"/>
      <c r="J100" s="138">
        <f t="shared" si="21"/>
        <v>0</v>
      </c>
      <c r="K100" s="138">
        <f>2500000-2500000</f>
        <v>0</v>
      </c>
      <c r="L100" s="138"/>
      <c r="M100" s="138">
        <f>6691970-6691970</f>
        <v>0</v>
      </c>
      <c r="N100" s="138">
        <f>3473010-3473010</f>
        <v>0</v>
      </c>
      <c r="O100" s="138">
        <f>2500000-2500000</f>
        <v>0</v>
      </c>
      <c r="P100" s="138">
        <f t="shared" si="15"/>
        <v>0</v>
      </c>
      <c r="Q100" s="287">
        <f t="shared" si="5"/>
        <v>0</v>
      </c>
      <c r="S100" s="252"/>
      <c r="T100" s="254"/>
      <c r="U100" s="43"/>
      <c r="V100" s="43"/>
    </row>
    <row r="101" spans="1:66" ht="27" hidden="1">
      <c r="A101" s="114"/>
      <c r="B101" s="114" t="s">
        <v>911</v>
      </c>
      <c r="C101" s="114"/>
      <c r="D101" s="168" t="s">
        <v>41</v>
      </c>
      <c r="E101" s="102">
        <f t="shared" si="16"/>
        <v>0</v>
      </c>
      <c r="F101" s="102"/>
      <c r="G101" s="102"/>
      <c r="H101" s="102"/>
      <c r="I101" s="102"/>
      <c r="J101" s="108">
        <f t="shared" si="21"/>
        <v>0</v>
      </c>
      <c r="K101" s="102"/>
      <c r="L101" s="102"/>
      <c r="M101" s="102"/>
      <c r="N101" s="102"/>
      <c r="O101" s="102"/>
      <c r="P101" s="108">
        <f t="shared" si="15"/>
        <v>0</v>
      </c>
      <c r="Q101" s="287">
        <f t="shared" si="5"/>
        <v>0</v>
      </c>
      <c r="R101" s="22"/>
      <c r="S101" s="250"/>
      <c r="T101" s="43"/>
      <c r="U101" s="43"/>
      <c r="V101" s="43"/>
    </row>
    <row r="102" spans="1:66" ht="74.25" hidden="1" customHeight="1">
      <c r="A102" s="125" t="s">
        <v>185</v>
      </c>
      <c r="B102" s="125" t="s">
        <v>186</v>
      </c>
      <c r="C102" s="125" t="s">
        <v>34</v>
      </c>
      <c r="D102" s="166" t="s">
        <v>711</v>
      </c>
      <c r="E102" s="101">
        <f>+F102+I102</f>
        <v>0</v>
      </c>
      <c r="F102" s="101"/>
      <c r="G102" s="101"/>
      <c r="H102" s="101"/>
      <c r="I102" s="101"/>
      <c r="J102" s="101">
        <f t="shared" si="21"/>
        <v>0</v>
      </c>
      <c r="K102" s="101"/>
      <c r="L102" s="101"/>
      <c r="M102" s="101"/>
      <c r="N102" s="101"/>
      <c r="O102" s="101"/>
      <c r="P102" s="101">
        <f>+E102+J102</f>
        <v>0</v>
      </c>
      <c r="Q102" s="287">
        <f t="shared" si="5"/>
        <v>0</v>
      </c>
      <c r="R102" s="22"/>
      <c r="S102" s="250"/>
      <c r="T102" s="43"/>
      <c r="U102" s="43"/>
      <c r="V102" s="43"/>
    </row>
    <row r="103" spans="1:66" ht="83.25" hidden="1" customHeight="1">
      <c r="A103" s="125" t="s">
        <v>813</v>
      </c>
      <c r="B103" s="125" t="s">
        <v>923</v>
      </c>
      <c r="C103" s="125" t="s">
        <v>112</v>
      </c>
      <c r="D103" s="171" t="s">
        <v>569</v>
      </c>
      <c r="E103" s="138">
        <f t="shared" si="16"/>
        <v>0</v>
      </c>
      <c r="F103" s="138"/>
      <c r="G103" s="138"/>
      <c r="H103" s="138"/>
      <c r="I103" s="138"/>
      <c r="J103" s="138">
        <f t="shared" si="21"/>
        <v>0</v>
      </c>
      <c r="K103" s="138"/>
      <c r="L103" s="138"/>
      <c r="M103" s="138"/>
      <c r="N103" s="138"/>
      <c r="O103" s="138"/>
      <c r="P103" s="138">
        <f t="shared" si="15"/>
        <v>0</v>
      </c>
      <c r="Q103" s="289">
        <f t="shared" si="5"/>
        <v>0</v>
      </c>
      <c r="R103" s="294"/>
      <c r="S103" s="290"/>
      <c r="T103" s="291"/>
      <c r="U103" s="292"/>
      <c r="V103" s="292"/>
      <c r="W103" s="261"/>
      <c r="X103" s="261"/>
      <c r="Y103" s="261"/>
      <c r="Z103" s="261"/>
      <c r="AA103" s="261"/>
      <c r="AB103" s="261"/>
      <c r="AC103" s="261"/>
      <c r="AD103" s="261"/>
      <c r="AE103" s="261"/>
      <c r="AF103" s="261"/>
      <c r="AG103" s="261"/>
      <c r="AH103" s="261"/>
      <c r="AI103" s="261"/>
      <c r="AJ103" s="261"/>
      <c r="AK103" s="261"/>
      <c r="AL103" s="261"/>
      <c r="AM103" s="261"/>
      <c r="AN103" s="261"/>
    </row>
    <row r="104" spans="1:66" ht="28" hidden="1">
      <c r="A104" s="113" t="s">
        <v>814</v>
      </c>
      <c r="B104" s="113" t="s">
        <v>713</v>
      </c>
      <c r="C104" s="113" t="s">
        <v>712</v>
      </c>
      <c r="D104" s="170" t="s">
        <v>161</v>
      </c>
      <c r="E104" s="102">
        <f t="shared" si="16"/>
        <v>0</v>
      </c>
      <c r="F104" s="102"/>
      <c r="G104" s="102"/>
      <c r="H104" s="102"/>
      <c r="I104" s="102"/>
      <c r="J104" s="102">
        <f t="shared" si="21"/>
        <v>0</v>
      </c>
      <c r="K104" s="102"/>
      <c r="L104" s="102"/>
      <c r="M104" s="102"/>
      <c r="N104" s="102"/>
      <c r="O104" s="102"/>
      <c r="P104" s="102">
        <f t="shared" si="15"/>
        <v>0</v>
      </c>
      <c r="Q104" s="287">
        <f t="shared" si="5"/>
        <v>0</v>
      </c>
      <c r="R104" s="22"/>
      <c r="S104" s="250"/>
      <c r="T104" s="43"/>
      <c r="U104" s="43"/>
      <c r="V104" s="43"/>
      <c r="AS104" s="5"/>
      <c r="AT104" s="5"/>
      <c r="AU104" s="5"/>
      <c r="AV104" s="5"/>
      <c r="AW104" s="5"/>
      <c r="AX104" s="5"/>
      <c r="AY104" s="5"/>
      <c r="AZ104" s="5"/>
      <c r="BA104" s="5"/>
      <c r="BB104" s="5"/>
      <c r="BC104" s="5"/>
      <c r="BD104" s="5"/>
      <c r="BE104" s="5"/>
      <c r="BF104" s="5"/>
      <c r="BG104" s="5"/>
      <c r="BH104" s="5"/>
      <c r="BI104" s="5"/>
      <c r="BJ104" s="5"/>
      <c r="BK104" s="5"/>
      <c r="BL104" s="5"/>
      <c r="BM104" s="5"/>
      <c r="BN104" s="5"/>
    </row>
    <row r="105" spans="1:66" ht="72" hidden="1" customHeight="1">
      <c r="A105" s="150" t="s">
        <v>813</v>
      </c>
      <c r="B105" s="151" t="s">
        <v>923</v>
      </c>
      <c r="C105" s="125" t="s">
        <v>15</v>
      </c>
      <c r="D105" s="171" t="s">
        <v>935</v>
      </c>
      <c r="E105" s="138">
        <f t="shared" si="16"/>
        <v>0</v>
      </c>
      <c r="F105" s="138"/>
      <c r="G105" s="138"/>
      <c r="H105" s="138"/>
      <c r="I105" s="138"/>
      <c r="J105" s="138">
        <f t="shared" si="21"/>
        <v>0</v>
      </c>
      <c r="K105" s="138"/>
      <c r="L105" s="138"/>
      <c r="M105" s="138"/>
      <c r="N105" s="138"/>
      <c r="O105" s="138"/>
      <c r="P105" s="138">
        <f t="shared" si="15"/>
        <v>0</v>
      </c>
      <c r="Q105" s="287">
        <f t="shared" si="5"/>
        <v>0</v>
      </c>
      <c r="S105" s="252"/>
      <c r="T105" s="254"/>
      <c r="U105" s="43"/>
      <c r="V105" s="43"/>
    </row>
    <row r="106" spans="1:66" ht="55.9" hidden="1" customHeight="1">
      <c r="A106" s="150" t="s">
        <v>814</v>
      </c>
      <c r="B106" s="151" t="s">
        <v>713</v>
      </c>
      <c r="C106" s="150" t="s">
        <v>16</v>
      </c>
      <c r="D106" s="2" t="s">
        <v>443</v>
      </c>
      <c r="E106" s="138">
        <f t="shared" si="16"/>
        <v>0</v>
      </c>
      <c r="F106" s="138"/>
      <c r="G106" s="138"/>
      <c r="H106" s="138"/>
      <c r="I106" s="138"/>
      <c r="J106" s="138">
        <f t="shared" si="21"/>
        <v>0</v>
      </c>
      <c r="K106" s="138"/>
      <c r="L106" s="138"/>
      <c r="M106" s="138"/>
      <c r="N106" s="138"/>
      <c r="O106" s="138"/>
      <c r="P106" s="138">
        <f t="shared" si="15"/>
        <v>0</v>
      </c>
      <c r="Q106" s="289">
        <f t="shared" si="5"/>
        <v>0</v>
      </c>
      <c r="S106" s="252"/>
      <c r="T106" s="254"/>
      <c r="U106" s="43"/>
      <c r="V106" s="43"/>
    </row>
    <row r="107" spans="1:66" ht="63" hidden="1" customHeight="1">
      <c r="A107" s="150" t="s">
        <v>17</v>
      </c>
      <c r="B107" s="151" t="s">
        <v>18</v>
      </c>
      <c r="C107" s="125" t="s">
        <v>16</v>
      </c>
      <c r="D107" s="2" t="s">
        <v>819</v>
      </c>
      <c r="E107" s="138">
        <f t="shared" si="16"/>
        <v>0</v>
      </c>
      <c r="F107" s="138"/>
      <c r="G107" s="138"/>
      <c r="H107" s="138"/>
      <c r="I107" s="138"/>
      <c r="J107" s="138">
        <f t="shared" si="21"/>
        <v>0</v>
      </c>
      <c r="K107" s="138"/>
      <c r="L107" s="138"/>
      <c r="M107" s="138"/>
      <c r="N107" s="138"/>
      <c r="O107" s="138"/>
      <c r="P107" s="138">
        <f t="shared" si="15"/>
        <v>0</v>
      </c>
      <c r="Q107" s="289">
        <f t="shared" si="5"/>
        <v>0</v>
      </c>
      <c r="R107" s="294"/>
      <c r="S107" s="290"/>
      <c r="T107" s="291"/>
      <c r="U107" s="292"/>
      <c r="V107" s="292"/>
      <c r="W107" s="261"/>
      <c r="X107" s="261"/>
      <c r="Y107" s="261"/>
      <c r="Z107" s="261"/>
      <c r="AA107" s="261"/>
      <c r="AB107" s="261"/>
      <c r="AC107" s="261"/>
      <c r="AD107" s="261"/>
      <c r="AE107" s="261"/>
      <c r="AF107" s="261"/>
      <c r="AG107" s="261"/>
      <c r="AH107" s="261"/>
      <c r="AI107" s="261"/>
      <c r="AJ107" s="261"/>
      <c r="AK107" s="261"/>
      <c r="AL107" s="261"/>
      <c r="AM107" s="261"/>
      <c r="AN107" s="261"/>
    </row>
    <row r="108" spans="1:66" ht="74.5" hidden="1" customHeight="1">
      <c r="A108" s="150" t="s">
        <v>19</v>
      </c>
      <c r="B108" s="151" t="s">
        <v>20</v>
      </c>
      <c r="C108" s="125" t="s">
        <v>16</v>
      </c>
      <c r="D108" s="2" t="s">
        <v>612</v>
      </c>
      <c r="E108" s="138">
        <f>+F108+I108</f>
        <v>0</v>
      </c>
      <c r="F108" s="138"/>
      <c r="G108" s="138"/>
      <c r="H108" s="138"/>
      <c r="I108" s="138"/>
      <c r="J108" s="138">
        <f t="shared" ref="J108:J115" si="22">+L108+O108</f>
        <v>0</v>
      </c>
      <c r="K108" s="138"/>
      <c r="L108" s="138"/>
      <c r="M108" s="138"/>
      <c r="N108" s="138"/>
      <c r="O108" s="138"/>
      <c r="P108" s="138">
        <f>+E108+J108</f>
        <v>0</v>
      </c>
      <c r="Q108" s="289">
        <f t="shared" si="5"/>
        <v>0</v>
      </c>
      <c r="R108" s="294"/>
      <c r="S108" s="290"/>
      <c r="T108" s="291"/>
      <c r="U108" s="292"/>
      <c r="V108" s="292"/>
      <c r="W108" s="261"/>
      <c r="X108" s="261"/>
      <c r="Y108" s="261"/>
      <c r="Z108" s="261"/>
      <c r="AA108" s="261"/>
      <c r="AB108" s="261"/>
      <c r="AC108" s="261"/>
      <c r="AD108" s="261"/>
      <c r="AE108" s="261"/>
      <c r="AF108" s="261"/>
      <c r="AG108" s="261"/>
      <c r="AH108" s="261"/>
      <c r="AI108" s="261"/>
      <c r="AJ108" s="261"/>
      <c r="AK108" s="261"/>
      <c r="AL108" s="261"/>
      <c r="AM108" s="261"/>
      <c r="AN108" s="261"/>
    </row>
    <row r="109" spans="1:66" ht="125.25" customHeight="1">
      <c r="A109" s="150" t="s">
        <v>100</v>
      </c>
      <c r="B109" s="151" t="s">
        <v>94</v>
      </c>
      <c r="C109" s="125" t="s">
        <v>98</v>
      </c>
      <c r="D109" s="2" t="s">
        <v>951</v>
      </c>
      <c r="E109" s="137">
        <v>100000</v>
      </c>
      <c r="F109" s="138">
        <v>100000</v>
      </c>
      <c r="G109" s="138"/>
      <c r="H109" s="138"/>
      <c r="I109" s="138"/>
      <c r="J109" s="138">
        <v>250000</v>
      </c>
      <c r="K109" s="138">
        <v>250000</v>
      </c>
      <c r="L109" s="138"/>
      <c r="M109" s="138"/>
      <c r="N109" s="138"/>
      <c r="O109" s="138">
        <v>250000</v>
      </c>
      <c r="P109" s="137">
        <f>+E109+J109</f>
        <v>350000</v>
      </c>
      <c r="Q109" s="289">
        <f t="shared" si="5"/>
        <v>350000</v>
      </c>
      <c r="R109" s="294"/>
      <c r="S109" s="290"/>
      <c r="T109" s="291"/>
      <c r="U109" s="292"/>
      <c r="V109" s="292"/>
      <c r="W109" s="261"/>
      <c r="X109" s="261"/>
      <c r="Y109" s="261"/>
      <c r="Z109" s="261"/>
      <c r="AA109" s="261"/>
      <c r="AB109" s="261"/>
      <c r="AC109" s="261"/>
      <c r="AD109" s="261"/>
      <c r="AE109" s="261"/>
      <c r="AF109" s="261"/>
      <c r="AG109" s="261"/>
      <c r="AH109" s="261"/>
      <c r="AI109" s="261"/>
      <c r="AJ109" s="261"/>
      <c r="AK109" s="261"/>
      <c r="AL109" s="261"/>
      <c r="AM109" s="261"/>
      <c r="AN109" s="261"/>
    </row>
    <row r="110" spans="1:66" ht="150.75" hidden="1" customHeight="1">
      <c r="A110" s="150"/>
      <c r="B110" s="151"/>
      <c r="C110" s="125"/>
      <c r="D110" s="2"/>
      <c r="E110" s="138"/>
      <c r="F110" s="138"/>
      <c r="G110" s="138"/>
      <c r="H110" s="138"/>
      <c r="I110" s="138"/>
      <c r="J110" s="138">
        <f>+L110+O110</f>
        <v>0</v>
      </c>
      <c r="K110" s="138"/>
      <c r="L110" s="138"/>
      <c r="M110" s="138"/>
      <c r="N110" s="138"/>
      <c r="O110" s="138"/>
      <c r="P110" s="138">
        <f>+E110+J110</f>
        <v>0</v>
      </c>
      <c r="Q110" s="289">
        <f t="shared" si="5"/>
        <v>0</v>
      </c>
      <c r="R110" s="294"/>
      <c r="S110" s="290"/>
      <c r="T110" s="291"/>
      <c r="U110" s="292"/>
      <c r="V110" s="292"/>
      <c r="W110" s="261"/>
      <c r="X110" s="261"/>
      <c r="Y110" s="261"/>
      <c r="Z110" s="261"/>
      <c r="AA110" s="261"/>
      <c r="AB110" s="261"/>
      <c r="AC110" s="261"/>
      <c r="AD110" s="261"/>
      <c r="AE110" s="261"/>
      <c r="AF110" s="261"/>
      <c r="AG110" s="261"/>
      <c r="AH110" s="261"/>
      <c r="AI110" s="261"/>
      <c r="AJ110" s="261"/>
      <c r="AK110" s="261"/>
      <c r="AL110" s="261"/>
      <c r="AM110" s="261"/>
      <c r="AN110" s="261"/>
    </row>
    <row r="111" spans="1:66" ht="42" hidden="1">
      <c r="A111" s="152" t="s">
        <v>456</v>
      </c>
      <c r="B111" s="118" t="s">
        <v>190</v>
      </c>
      <c r="C111" s="152" t="s">
        <v>945</v>
      </c>
      <c r="D111" s="153" t="s">
        <v>119</v>
      </c>
      <c r="E111" s="101">
        <f t="shared" si="16"/>
        <v>0</v>
      </c>
      <c r="F111" s="101"/>
      <c r="G111" s="101">
        <f>246200-246200</f>
        <v>0</v>
      </c>
      <c r="H111" s="101">
        <f>32100-32100</f>
        <v>0</v>
      </c>
      <c r="I111" s="101"/>
      <c r="J111" s="101">
        <f t="shared" si="22"/>
        <v>0</v>
      </c>
      <c r="K111" s="101"/>
      <c r="L111" s="101"/>
      <c r="M111" s="101"/>
      <c r="N111" s="101"/>
      <c r="O111" s="101"/>
      <c r="P111" s="101">
        <f t="shared" ref="P111:P132" si="23">+E111+J111</f>
        <v>0</v>
      </c>
      <c r="Q111" s="287">
        <f t="shared" ref="Q111:Q175" si="24">+P111</f>
        <v>0</v>
      </c>
      <c r="R111" s="22"/>
      <c r="S111" s="250"/>
      <c r="T111" s="43"/>
      <c r="U111" s="43"/>
      <c r="V111" s="43"/>
    </row>
    <row r="112" spans="1:66" ht="42" hidden="1">
      <c r="A112" s="152" t="s">
        <v>457</v>
      </c>
      <c r="B112" s="118" t="s">
        <v>359</v>
      </c>
      <c r="C112" s="152" t="s">
        <v>651</v>
      </c>
      <c r="D112" s="153" t="s">
        <v>217</v>
      </c>
      <c r="E112" s="101">
        <f t="shared" si="16"/>
        <v>0</v>
      </c>
      <c r="F112" s="101"/>
      <c r="G112" s="101"/>
      <c r="H112" s="101"/>
      <c r="I112" s="101"/>
      <c r="J112" s="101">
        <f t="shared" si="22"/>
        <v>0</v>
      </c>
      <c r="K112" s="101"/>
      <c r="L112" s="101"/>
      <c r="M112" s="101"/>
      <c r="N112" s="101"/>
      <c r="O112" s="101"/>
      <c r="P112" s="101">
        <f t="shared" si="23"/>
        <v>0</v>
      </c>
      <c r="Q112" s="287">
        <f t="shared" si="24"/>
        <v>0</v>
      </c>
      <c r="R112" s="22"/>
      <c r="S112" s="250"/>
      <c r="T112" s="43"/>
      <c r="U112" s="43"/>
      <c r="V112" s="43"/>
    </row>
    <row r="113" spans="1:66" ht="28" hidden="1">
      <c r="A113" s="152" t="s">
        <v>458</v>
      </c>
      <c r="B113" s="118" t="s">
        <v>570</v>
      </c>
      <c r="C113" s="152" t="s">
        <v>693</v>
      </c>
      <c r="D113" s="153" t="s">
        <v>589</v>
      </c>
      <c r="E113" s="101">
        <f t="shared" si="16"/>
        <v>0</v>
      </c>
      <c r="F113" s="101"/>
      <c r="G113" s="101"/>
      <c r="H113" s="101"/>
      <c r="I113" s="101"/>
      <c r="J113" s="101">
        <f t="shared" si="22"/>
        <v>0</v>
      </c>
      <c r="K113" s="101"/>
      <c r="L113" s="101"/>
      <c r="M113" s="101"/>
      <c r="N113" s="101"/>
      <c r="O113" s="101"/>
      <c r="P113" s="101">
        <f t="shared" si="23"/>
        <v>0</v>
      </c>
      <c r="Q113" s="287">
        <f t="shared" si="24"/>
        <v>0</v>
      </c>
      <c r="R113" s="22"/>
      <c r="S113" s="250"/>
      <c r="T113" s="43"/>
      <c r="U113" s="43"/>
      <c r="V113" s="43"/>
    </row>
    <row r="114" spans="1:66" ht="84" hidden="1">
      <c r="A114" s="119" t="s">
        <v>460</v>
      </c>
      <c r="B114" s="119" t="s">
        <v>590</v>
      </c>
      <c r="C114" s="119" t="s">
        <v>652</v>
      </c>
      <c r="D114" s="166" t="s">
        <v>498</v>
      </c>
      <c r="E114" s="101">
        <f>+F114+I114</f>
        <v>0</v>
      </c>
      <c r="F114" s="101"/>
      <c r="G114" s="101"/>
      <c r="H114" s="101"/>
      <c r="I114" s="101"/>
      <c r="J114" s="101">
        <f t="shared" si="22"/>
        <v>0</v>
      </c>
      <c r="K114" s="101"/>
      <c r="L114" s="101"/>
      <c r="M114" s="101"/>
      <c r="N114" s="101"/>
      <c r="O114" s="101"/>
      <c r="P114" s="101">
        <f>+E114+J114</f>
        <v>0</v>
      </c>
      <c r="Q114" s="287">
        <f t="shared" si="24"/>
        <v>0</v>
      </c>
      <c r="R114" s="22"/>
      <c r="S114" s="250"/>
      <c r="T114" s="43"/>
      <c r="U114" s="43"/>
      <c r="V114" s="43"/>
    </row>
    <row r="115" spans="1:66" ht="23.5" hidden="1" customHeight="1">
      <c r="A115" s="119" t="s">
        <v>459</v>
      </c>
      <c r="B115" s="119" t="s">
        <v>38</v>
      </c>
      <c r="C115" s="119" t="s">
        <v>692</v>
      </c>
      <c r="D115" s="166" t="s">
        <v>913</v>
      </c>
      <c r="E115" s="101">
        <f t="shared" si="16"/>
        <v>0</v>
      </c>
      <c r="F115" s="101"/>
      <c r="G115" s="101"/>
      <c r="H115" s="101"/>
      <c r="I115" s="101"/>
      <c r="J115" s="101">
        <f t="shared" si="22"/>
        <v>0</v>
      </c>
      <c r="K115" s="101">
        <f>17100-17100</f>
        <v>0</v>
      </c>
      <c r="L115" s="101">
        <f>17100-17100</f>
        <v>0</v>
      </c>
      <c r="M115" s="101">
        <v>0</v>
      </c>
      <c r="N115" s="101">
        <v>0</v>
      </c>
      <c r="O115" s="101">
        <f>3000-3000</f>
        <v>0</v>
      </c>
      <c r="P115" s="101">
        <f t="shared" si="23"/>
        <v>0</v>
      </c>
      <c r="Q115" s="287">
        <f t="shared" si="24"/>
        <v>0</v>
      </c>
      <c r="R115" s="22"/>
      <c r="S115" s="252">
        <v>48600000</v>
      </c>
      <c r="T115" s="43"/>
      <c r="U115" s="43"/>
      <c r="V115" s="43"/>
    </row>
    <row r="116" spans="1:66" ht="48" hidden="1" customHeight="1">
      <c r="A116" s="125" t="s">
        <v>461</v>
      </c>
      <c r="B116" s="125" t="s">
        <v>539</v>
      </c>
      <c r="C116" s="125" t="s">
        <v>894</v>
      </c>
      <c r="D116" s="171" t="s">
        <v>534</v>
      </c>
      <c r="E116" s="138">
        <f t="shared" si="16"/>
        <v>0</v>
      </c>
      <c r="F116" s="138"/>
      <c r="G116" s="138"/>
      <c r="H116" s="138"/>
      <c r="I116" s="138"/>
      <c r="J116" s="138">
        <f t="shared" ref="J116:J132" si="25">+L116+O116</f>
        <v>0</v>
      </c>
      <c r="K116" s="138"/>
      <c r="L116" s="138"/>
      <c r="M116" s="138"/>
      <c r="N116" s="138"/>
      <c r="O116" s="138"/>
      <c r="P116" s="138">
        <f t="shared" si="23"/>
        <v>0</v>
      </c>
      <c r="Q116" s="289">
        <f t="shared" si="24"/>
        <v>0</v>
      </c>
      <c r="S116" s="252"/>
      <c r="T116" s="254"/>
      <c r="U116" s="43"/>
      <c r="V116" s="43"/>
    </row>
    <row r="117" spans="1:66" ht="42" hidden="1">
      <c r="A117" s="119" t="s">
        <v>462</v>
      </c>
      <c r="B117" s="119" t="s">
        <v>688</v>
      </c>
      <c r="C117" s="119" t="s">
        <v>519</v>
      </c>
      <c r="D117" s="166" t="s">
        <v>566</v>
      </c>
      <c r="E117" s="101">
        <f t="shared" si="16"/>
        <v>0</v>
      </c>
      <c r="F117" s="101"/>
      <c r="G117" s="101"/>
      <c r="H117" s="101"/>
      <c r="I117" s="101"/>
      <c r="J117" s="101">
        <f t="shared" si="25"/>
        <v>0</v>
      </c>
      <c r="K117" s="101"/>
      <c r="L117" s="101"/>
      <c r="M117" s="101"/>
      <c r="N117" s="101"/>
      <c r="O117" s="101"/>
      <c r="P117" s="101">
        <f t="shared" si="23"/>
        <v>0</v>
      </c>
      <c r="Q117" s="287">
        <f t="shared" si="24"/>
        <v>0</v>
      </c>
      <c r="R117" s="22"/>
      <c r="S117" s="252">
        <v>750000</v>
      </c>
      <c r="T117" s="43"/>
      <c r="U117" s="43"/>
      <c r="V117" s="43"/>
    </row>
    <row r="118" spans="1:66" ht="42" hidden="1">
      <c r="A118" s="113" t="s">
        <v>463</v>
      </c>
      <c r="B118" s="113" t="s">
        <v>547</v>
      </c>
      <c r="C118" s="113" t="s">
        <v>522</v>
      </c>
      <c r="D118" s="170" t="s">
        <v>683</v>
      </c>
      <c r="E118" s="129">
        <f t="shared" si="16"/>
        <v>0</v>
      </c>
      <c r="F118" s="129"/>
      <c r="G118" s="129"/>
      <c r="H118" s="129"/>
      <c r="I118" s="129"/>
      <c r="J118" s="129">
        <f t="shared" si="25"/>
        <v>0</v>
      </c>
      <c r="K118" s="129"/>
      <c r="L118" s="129"/>
      <c r="M118" s="129"/>
      <c r="N118" s="129"/>
      <c r="O118" s="129"/>
      <c r="P118" s="129">
        <f t="shared" si="23"/>
        <v>0</v>
      </c>
      <c r="Q118" s="287">
        <f t="shared" si="24"/>
        <v>0</v>
      </c>
      <c r="R118" s="22"/>
      <c r="S118" s="250"/>
      <c r="T118" s="43"/>
      <c r="U118" s="43"/>
      <c r="V118" s="43"/>
    </row>
    <row r="119" spans="1:66" ht="28" hidden="1" outlineLevel="1">
      <c r="A119" s="113" t="s">
        <v>464</v>
      </c>
      <c r="B119" s="113" t="s">
        <v>0</v>
      </c>
      <c r="C119" s="113" t="s">
        <v>928</v>
      </c>
      <c r="D119" s="176" t="s">
        <v>1</v>
      </c>
      <c r="E119" s="102">
        <f t="shared" si="16"/>
        <v>0</v>
      </c>
      <c r="F119" s="102"/>
      <c r="G119" s="102"/>
      <c r="H119" s="102"/>
      <c r="I119" s="102"/>
      <c r="J119" s="102">
        <f t="shared" si="25"/>
        <v>0</v>
      </c>
      <c r="K119" s="102"/>
      <c r="L119" s="102"/>
      <c r="M119" s="102"/>
      <c r="N119" s="102"/>
      <c r="O119" s="102"/>
      <c r="P119" s="102">
        <f t="shared" si="23"/>
        <v>0</v>
      </c>
      <c r="Q119" s="287">
        <f t="shared" si="24"/>
        <v>0</v>
      </c>
      <c r="R119" s="5"/>
      <c r="S119" s="252">
        <v>35638200</v>
      </c>
      <c r="T119" s="6"/>
      <c r="U119" s="6"/>
      <c r="V119" s="6"/>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row>
    <row r="120" spans="1:66" ht="41.25" hidden="1" customHeight="1" outlineLevel="1">
      <c r="A120" s="152" t="s">
        <v>465</v>
      </c>
      <c r="B120" s="136">
        <v>7321</v>
      </c>
      <c r="C120" s="119" t="s">
        <v>931</v>
      </c>
      <c r="D120" s="153" t="s">
        <v>513</v>
      </c>
      <c r="E120" s="102">
        <f t="shared" si="16"/>
        <v>0</v>
      </c>
      <c r="F120" s="102"/>
      <c r="G120" s="102"/>
      <c r="H120" s="102"/>
      <c r="I120" s="102"/>
      <c r="J120" s="102">
        <f t="shared" si="25"/>
        <v>0</v>
      </c>
      <c r="K120" s="102"/>
      <c r="L120" s="102"/>
      <c r="M120" s="102"/>
      <c r="N120" s="102"/>
      <c r="O120" s="102"/>
      <c r="P120" s="102">
        <f t="shared" si="23"/>
        <v>0</v>
      </c>
      <c r="Q120" s="287">
        <f t="shared" si="24"/>
        <v>0</v>
      </c>
      <c r="R120" s="5"/>
      <c r="S120" s="253"/>
      <c r="T120" s="62"/>
      <c r="U120" s="62"/>
      <c r="V120" s="62"/>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row>
    <row r="121" spans="1:66" ht="41.25" hidden="1" customHeight="1" outlineLevel="1">
      <c r="A121" s="152" t="s">
        <v>277</v>
      </c>
      <c r="B121" s="136">
        <v>7330</v>
      </c>
      <c r="C121" s="119" t="s">
        <v>483</v>
      </c>
      <c r="D121" s="299" t="s">
        <v>576</v>
      </c>
      <c r="E121" s="102">
        <f>+F121+I121</f>
        <v>0</v>
      </c>
      <c r="F121" s="102"/>
      <c r="G121" s="102"/>
      <c r="H121" s="102"/>
      <c r="I121" s="102"/>
      <c r="J121" s="102">
        <f>+L121+O121</f>
        <v>0</v>
      </c>
      <c r="K121" s="102"/>
      <c r="L121" s="102"/>
      <c r="M121" s="102"/>
      <c r="N121" s="102"/>
      <c r="O121" s="102"/>
      <c r="P121" s="102">
        <f>+E121+J121</f>
        <v>0</v>
      </c>
      <c r="Q121" s="287">
        <f t="shared" si="24"/>
        <v>0</v>
      </c>
      <c r="R121" s="5"/>
      <c r="S121" s="253"/>
      <c r="T121" s="62"/>
      <c r="U121" s="62"/>
      <c r="V121" s="62"/>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row>
    <row r="122" spans="1:66" ht="67.150000000000006" hidden="1" customHeight="1" outlineLevel="1">
      <c r="A122" s="152" t="s">
        <v>752</v>
      </c>
      <c r="B122" s="136">
        <v>7363</v>
      </c>
      <c r="C122" s="113" t="s">
        <v>956</v>
      </c>
      <c r="D122" s="219" t="s">
        <v>148</v>
      </c>
      <c r="E122" s="102">
        <f>+F122+I122</f>
        <v>0</v>
      </c>
      <c r="F122" s="102"/>
      <c r="G122" s="102"/>
      <c r="H122" s="102"/>
      <c r="I122" s="102"/>
      <c r="J122" s="102">
        <f t="shared" si="25"/>
        <v>0</v>
      </c>
      <c r="K122" s="102"/>
      <c r="L122" s="102"/>
      <c r="M122" s="102"/>
      <c r="N122" s="102"/>
      <c r="O122" s="102"/>
      <c r="P122" s="102">
        <f>+E122+J122</f>
        <v>0</v>
      </c>
      <c r="Q122" s="287">
        <f t="shared" si="24"/>
        <v>0</v>
      </c>
      <c r="R122" s="5"/>
      <c r="S122" s="250"/>
      <c r="T122" s="62"/>
      <c r="U122" s="62"/>
      <c r="V122" s="62"/>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row>
    <row r="123" spans="1:66" ht="50.5" hidden="1" customHeight="1" outlineLevel="1">
      <c r="A123" s="118" t="s">
        <v>334</v>
      </c>
      <c r="B123" s="118" t="s">
        <v>973</v>
      </c>
      <c r="C123" s="119" t="s">
        <v>335</v>
      </c>
      <c r="D123" s="212" t="s">
        <v>761</v>
      </c>
      <c r="E123" s="102">
        <f>+F123+I123</f>
        <v>0</v>
      </c>
      <c r="F123" s="102"/>
      <c r="G123" s="102"/>
      <c r="H123" s="102"/>
      <c r="I123" s="102"/>
      <c r="J123" s="101">
        <f t="shared" si="25"/>
        <v>0</v>
      </c>
      <c r="K123" s="102"/>
      <c r="L123" s="102"/>
      <c r="M123" s="102"/>
      <c r="N123" s="102"/>
      <c r="O123" s="101"/>
      <c r="P123" s="101">
        <f>+E123+J123</f>
        <v>0</v>
      </c>
      <c r="Q123" s="287">
        <f t="shared" si="24"/>
        <v>0</v>
      </c>
      <c r="R123" s="5"/>
      <c r="S123" s="250"/>
      <c r="T123" s="62"/>
      <c r="U123" s="62"/>
      <c r="V123" s="62"/>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row>
    <row r="124" spans="1:66" ht="28" hidden="1" outlineLevel="1">
      <c r="A124" s="118" t="s">
        <v>468</v>
      </c>
      <c r="B124" s="118" t="s">
        <v>118</v>
      </c>
      <c r="C124" s="118" t="s">
        <v>877</v>
      </c>
      <c r="D124" s="154" t="s">
        <v>768</v>
      </c>
      <c r="E124" s="102">
        <f>+F124+I124</f>
        <v>0</v>
      </c>
      <c r="F124" s="102"/>
      <c r="G124" s="102"/>
      <c r="H124" s="102"/>
      <c r="I124" s="102"/>
      <c r="J124" s="101">
        <f t="shared" si="25"/>
        <v>0</v>
      </c>
      <c r="K124" s="102"/>
      <c r="L124" s="102"/>
      <c r="M124" s="102"/>
      <c r="N124" s="102"/>
      <c r="O124" s="101"/>
      <c r="P124" s="101">
        <f>+E124+J124</f>
        <v>0</v>
      </c>
      <c r="Q124" s="287">
        <f t="shared" si="24"/>
        <v>0</v>
      </c>
      <c r="R124" s="5"/>
      <c r="S124" s="252">
        <v>1095290600</v>
      </c>
      <c r="T124" s="62"/>
      <c r="U124" s="62"/>
      <c r="V124" s="62"/>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row>
    <row r="125" spans="1:66" ht="42" hidden="1" outlineLevel="1">
      <c r="A125" s="113" t="s">
        <v>466</v>
      </c>
      <c r="B125" s="113" t="s">
        <v>515</v>
      </c>
      <c r="C125" s="113" t="s">
        <v>514</v>
      </c>
      <c r="D125" s="176" t="s">
        <v>528</v>
      </c>
      <c r="E125" s="102">
        <f t="shared" si="16"/>
        <v>0</v>
      </c>
      <c r="F125" s="102"/>
      <c r="G125" s="102"/>
      <c r="H125" s="102"/>
      <c r="I125" s="102"/>
      <c r="J125" s="102">
        <f t="shared" si="25"/>
        <v>0</v>
      </c>
      <c r="K125" s="102"/>
      <c r="L125" s="102"/>
      <c r="M125" s="102"/>
      <c r="N125" s="102"/>
      <c r="O125" s="102"/>
      <c r="P125" s="102">
        <f t="shared" si="23"/>
        <v>0</v>
      </c>
      <c r="Q125" s="287">
        <f t="shared" si="24"/>
        <v>0</v>
      </c>
      <c r="R125" s="5"/>
      <c r="S125" s="250"/>
      <c r="T125" s="62"/>
      <c r="U125" s="62"/>
      <c r="V125" s="62"/>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row>
    <row r="126" spans="1:66" ht="28" hidden="1" outlineLevel="1">
      <c r="A126" s="113" t="s">
        <v>467</v>
      </c>
      <c r="B126" s="113" t="s">
        <v>786</v>
      </c>
      <c r="C126" s="113" t="s">
        <v>516</v>
      </c>
      <c r="D126" s="177" t="s">
        <v>117</v>
      </c>
      <c r="E126" s="102">
        <f t="shared" si="16"/>
        <v>0</v>
      </c>
      <c r="F126" s="102"/>
      <c r="G126" s="102"/>
      <c r="H126" s="102"/>
      <c r="I126" s="102"/>
      <c r="J126" s="102">
        <f t="shared" si="25"/>
        <v>0</v>
      </c>
      <c r="K126" s="102"/>
      <c r="L126" s="102"/>
      <c r="M126" s="102"/>
      <c r="N126" s="102"/>
      <c r="O126" s="102"/>
      <c r="P126" s="102">
        <f t="shared" si="23"/>
        <v>0</v>
      </c>
      <c r="Q126" s="287">
        <f t="shared" si="24"/>
        <v>0</v>
      </c>
      <c r="R126" s="5"/>
      <c r="S126" s="252">
        <v>41533300</v>
      </c>
      <c r="T126" s="62"/>
      <c r="U126" s="62"/>
      <c r="V126" s="62"/>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row>
    <row r="127" spans="1:66" ht="98.25" hidden="1" customHeight="1" outlineLevel="1">
      <c r="A127" s="125" t="s">
        <v>48</v>
      </c>
      <c r="B127" s="125" t="s">
        <v>49</v>
      </c>
      <c r="C127" s="125" t="s">
        <v>156</v>
      </c>
      <c r="D127" s="2" t="s">
        <v>349</v>
      </c>
      <c r="E127" s="201">
        <f>+F127+I127</f>
        <v>0</v>
      </c>
      <c r="F127" s="201"/>
      <c r="G127" s="201"/>
      <c r="H127" s="201"/>
      <c r="I127" s="201"/>
      <c r="J127" s="201">
        <f t="shared" si="25"/>
        <v>0</v>
      </c>
      <c r="K127" s="201"/>
      <c r="L127" s="201"/>
      <c r="M127" s="201"/>
      <c r="N127" s="201"/>
      <c r="O127" s="201"/>
      <c r="P127" s="201">
        <f>+E127+J127</f>
        <v>0</v>
      </c>
      <c r="Q127" s="289">
        <f t="shared" si="24"/>
        <v>0</v>
      </c>
      <c r="R127" s="250"/>
      <c r="S127" s="252"/>
      <c r="T127" s="254"/>
      <c r="U127" s="62"/>
      <c r="V127" s="62"/>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row>
    <row r="128" spans="1:66" ht="98.25" hidden="1" customHeight="1" outlineLevel="1">
      <c r="A128" s="125" t="s">
        <v>676</v>
      </c>
      <c r="B128" s="125" t="s">
        <v>677</v>
      </c>
      <c r="C128" s="125" t="s">
        <v>156</v>
      </c>
      <c r="D128" s="2" t="s">
        <v>678</v>
      </c>
      <c r="E128" s="201">
        <f>+F128+I128</f>
        <v>0</v>
      </c>
      <c r="F128" s="201"/>
      <c r="G128" s="201"/>
      <c r="H128" s="201"/>
      <c r="I128" s="201"/>
      <c r="J128" s="201">
        <f>+L128+O128</f>
        <v>0</v>
      </c>
      <c r="K128" s="201"/>
      <c r="L128" s="201"/>
      <c r="M128" s="201"/>
      <c r="N128" s="201"/>
      <c r="O128" s="201"/>
      <c r="P128" s="201">
        <f>+E128+J128</f>
        <v>0</v>
      </c>
      <c r="Q128" s="287">
        <f t="shared" si="24"/>
        <v>0</v>
      </c>
      <c r="R128" s="250"/>
      <c r="S128" s="252"/>
      <c r="T128" s="254"/>
      <c r="U128" s="62"/>
      <c r="V128" s="62"/>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row>
    <row r="129" spans="1:66" ht="111.75" hidden="1" customHeight="1" outlineLevel="1">
      <c r="A129" s="125" t="s">
        <v>841</v>
      </c>
      <c r="B129" s="125" t="s">
        <v>842</v>
      </c>
      <c r="C129" s="125" t="s">
        <v>156</v>
      </c>
      <c r="D129" s="2" t="s">
        <v>843</v>
      </c>
      <c r="E129" s="201">
        <f>+F129+I129</f>
        <v>0</v>
      </c>
      <c r="F129" s="201"/>
      <c r="G129" s="201"/>
      <c r="H129" s="201"/>
      <c r="I129" s="201"/>
      <c r="J129" s="201">
        <f t="shared" si="25"/>
        <v>0</v>
      </c>
      <c r="K129" s="201"/>
      <c r="L129" s="201"/>
      <c r="M129" s="201"/>
      <c r="N129" s="201"/>
      <c r="O129" s="201"/>
      <c r="P129" s="201">
        <f>+E129+J129</f>
        <v>0</v>
      </c>
      <c r="Q129" s="289">
        <f t="shared" si="24"/>
        <v>0</v>
      </c>
      <c r="R129" s="250"/>
      <c r="S129" s="252"/>
      <c r="T129" s="254"/>
      <c r="U129" s="62"/>
      <c r="V129" s="62"/>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row>
    <row r="130" spans="1:66" ht="96.75" hidden="1" customHeight="1" outlineLevel="1">
      <c r="A130" s="119" t="s">
        <v>354</v>
      </c>
      <c r="B130" s="119" t="s">
        <v>355</v>
      </c>
      <c r="C130" s="119" t="s">
        <v>156</v>
      </c>
      <c r="D130" s="153" t="s">
        <v>197</v>
      </c>
      <c r="E130" s="102">
        <f>+F130+I130</f>
        <v>0</v>
      </c>
      <c r="F130" s="102"/>
      <c r="G130" s="102"/>
      <c r="H130" s="102"/>
      <c r="I130" s="102"/>
      <c r="J130" s="102">
        <f t="shared" si="25"/>
        <v>0</v>
      </c>
      <c r="K130" s="102"/>
      <c r="L130" s="102"/>
      <c r="M130" s="102"/>
      <c r="N130" s="102"/>
      <c r="O130" s="102"/>
      <c r="P130" s="102">
        <f>+E130+J130</f>
        <v>0</v>
      </c>
      <c r="Q130" s="287">
        <f t="shared" si="24"/>
        <v>0</v>
      </c>
      <c r="R130" s="5"/>
      <c r="S130" s="250"/>
      <c r="T130" s="62"/>
      <c r="U130" s="62"/>
      <c r="V130" s="62"/>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row>
    <row r="131" spans="1:66" ht="80.25" hidden="1" customHeight="1" outlineLevel="1">
      <c r="A131" s="119" t="s">
        <v>720</v>
      </c>
      <c r="B131" s="119" t="s">
        <v>593</v>
      </c>
      <c r="C131" s="125" t="s">
        <v>636</v>
      </c>
      <c r="D131" s="3" t="s">
        <v>606</v>
      </c>
      <c r="E131" s="201">
        <f>+F131+I131</f>
        <v>0</v>
      </c>
      <c r="F131" s="201"/>
      <c r="G131" s="201"/>
      <c r="H131" s="201"/>
      <c r="I131" s="201"/>
      <c r="J131" s="201">
        <f t="shared" si="25"/>
        <v>0</v>
      </c>
      <c r="K131" s="201"/>
      <c r="L131" s="201"/>
      <c r="M131" s="201"/>
      <c r="N131" s="201"/>
      <c r="O131" s="201"/>
      <c r="P131" s="201">
        <f>+E131+J131</f>
        <v>0</v>
      </c>
      <c r="Q131" s="287">
        <f t="shared" si="24"/>
        <v>0</v>
      </c>
      <c r="R131" s="5"/>
      <c r="S131" s="250"/>
      <c r="T131" s="62"/>
      <c r="U131" s="62"/>
      <c r="V131" s="62"/>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row>
    <row r="132" spans="1:66" ht="33" hidden="1" customHeight="1" outlineLevel="1">
      <c r="A132" s="119" t="s">
        <v>465</v>
      </c>
      <c r="B132" s="119" t="s">
        <v>231</v>
      </c>
      <c r="C132" s="119" t="s">
        <v>483</v>
      </c>
      <c r="D132" s="153" t="s">
        <v>513</v>
      </c>
      <c r="E132" s="101">
        <f t="shared" si="16"/>
        <v>0</v>
      </c>
      <c r="F132" s="102"/>
      <c r="G132" s="102"/>
      <c r="H132" s="102"/>
      <c r="I132" s="102"/>
      <c r="J132" s="101">
        <f t="shared" si="25"/>
        <v>0</v>
      </c>
      <c r="K132" s="102"/>
      <c r="L132" s="102"/>
      <c r="M132" s="102"/>
      <c r="N132" s="102"/>
      <c r="O132" s="102"/>
      <c r="P132" s="101">
        <f t="shared" si="23"/>
        <v>0</v>
      </c>
      <c r="Q132" s="287">
        <f t="shared" si="24"/>
        <v>0</v>
      </c>
      <c r="R132" s="5"/>
      <c r="S132" s="250"/>
      <c r="T132" s="62"/>
      <c r="U132" s="62"/>
      <c r="V132" s="62"/>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row>
    <row r="133" spans="1:66" ht="75" hidden="1" customHeight="1">
      <c r="A133" s="125" t="s">
        <v>24</v>
      </c>
      <c r="B133" s="125" t="s">
        <v>96</v>
      </c>
      <c r="C133" s="125" t="s">
        <v>23</v>
      </c>
      <c r="D133" s="277" t="s">
        <v>345</v>
      </c>
      <c r="E133" s="138">
        <f t="shared" si="16"/>
        <v>0</v>
      </c>
      <c r="F133" s="138"/>
      <c r="G133" s="138"/>
      <c r="H133" s="138"/>
      <c r="I133" s="138"/>
      <c r="J133" s="138">
        <f t="shared" ref="J133:J171" si="26">+L133+O133</f>
        <v>0</v>
      </c>
      <c r="K133" s="138"/>
      <c r="L133" s="138"/>
      <c r="M133" s="138"/>
      <c r="N133" s="138"/>
      <c r="O133" s="138"/>
      <c r="P133" s="138">
        <f t="shared" ref="P133:P143" si="27">+E133+J133</f>
        <v>0</v>
      </c>
      <c r="Q133" s="289">
        <f t="shared" si="24"/>
        <v>0</v>
      </c>
      <c r="S133" s="252"/>
      <c r="T133" s="254"/>
      <c r="U133" s="43"/>
      <c r="V133" s="43"/>
    </row>
    <row r="134" spans="1:66" ht="75" hidden="1" customHeight="1">
      <c r="A134" s="125" t="s">
        <v>25</v>
      </c>
      <c r="B134" s="125" t="s">
        <v>97</v>
      </c>
      <c r="C134" s="125" t="s">
        <v>23</v>
      </c>
      <c r="D134" s="277" t="s">
        <v>14</v>
      </c>
      <c r="E134" s="138">
        <f>+F134+I134</f>
        <v>0</v>
      </c>
      <c r="F134" s="138"/>
      <c r="G134" s="138"/>
      <c r="H134" s="138"/>
      <c r="I134" s="138"/>
      <c r="J134" s="138">
        <f>+L134+O134</f>
        <v>0</v>
      </c>
      <c r="K134" s="138"/>
      <c r="L134" s="138"/>
      <c r="M134" s="138"/>
      <c r="N134" s="138"/>
      <c r="O134" s="138"/>
      <c r="P134" s="138">
        <f>+E134+J134</f>
        <v>0</v>
      </c>
      <c r="Q134" s="289">
        <f t="shared" si="24"/>
        <v>0</v>
      </c>
      <c r="S134" s="252"/>
      <c r="T134" s="254"/>
      <c r="U134" s="43"/>
      <c r="V134" s="43"/>
    </row>
    <row r="135" spans="1:66" ht="62.25" hidden="1" customHeight="1">
      <c r="A135" s="125" t="s">
        <v>21</v>
      </c>
      <c r="B135" s="115" t="s">
        <v>302</v>
      </c>
      <c r="C135" s="115" t="s">
        <v>22</v>
      </c>
      <c r="D135" s="226" t="s">
        <v>161</v>
      </c>
      <c r="E135" s="138">
        <f>+F135+I135</f>
        <v>0</v>
      </c>
      <c r="F135" s="138"/>
      <c r="G135" s="138"/>
      <c r="H135" s="138"/>
      <c r="I135" s="138"/>
      <c r="J135" s="138">
        <f>+L135+O135</f>
        <v>0</v>
      </c>
      <c r="K135" s="138"/>
      <c r="L135" s="138"/>
      <c r="M135" s="138"/>
      <c r="N135" s="138"/>
      <c r="O135" s="138"/>
      <c r="P135" s="138">
        <f>+E135+J135</f>
        <v>0</v>
      </c>
      <c r="Q135" s="289">
        <f t="shared" si="24"/>
        <v>0</v>
      </c>
      <c r="S135" s="252"/>
      <c r="T135" s="254"/>
      <c r="U135" s="43"/>
      <c r="V135" s="43"/>
    </row>
    <row r="136" spans="1:66" ht="66" hidden="1" customHeight="1">
      <c r="A136" s="125" t="s">
        <v>906</v>
      </c>
      <c r="B136" s="125" t="s">
        <v>923</v>
      </c>
      <c r="C136" s="125" t="s">
        <v>15</v>
      </c>
      <c r="D136" s="171" t="s">
        <v>569</v>
      </c>
      <c r="E136" s="138">
        <f t="shared" si="16"/>
        <v>0</v>
      </c>
      <c r="F136" s="138"/>
      <c r="G136" s="138"/>
      <c r="H136" s="138"/>
      <c r="I136" s="138"/>
      <c r="J136" s="138">
        <f t="shared" si="26"/>
        <v>0</v>
      </c>
      <c r="K136" s="138"/>
      <c r="L136" s="138"/>
      <c r="M136" s="138"/>
      <c r="N136" s="138"/>
      <c r="O136" s="138"/>
      <c r="P136" s="138">
        <f t="shared" si="27"/>
        <v>0</v>
      </c>
      <c r="Q136" s="289">
        <f t="shared" si="24"/>
        <v>0</v>
      </c>
      <c r="S136" s="252"/>
      <c r="T136" s="254"/>
      <c r="U136" s="43"/>
      <c r="V136" s="43"/>
    </row>
    <row r="137" spans="1:66" ht="66" hidden="1" customHeight="1">
      <c r="A137" s="125" t="s">
        <v>4</v>
      </c>
      <c r="B137" s="125" t="s">
        <v>5</v>
      </c>
      <c r="C137" s="125" t="s">
        <v>6</v>
      </c>
      <c r="D137" s="166" t="s">
        <v>60</v>
      </c>
      <c r="E137" s="101">
        <f t="shared" si="16"/>
        <v>0</v>
      </c>
      <c r="F137" s="101"/>
      <c r="G137" s="101"/>
      <c r="H137" s="101"/>
      <c r="I137" s="101"/>
      <c r="J137" s="101">
        <f t="shared" si="26"/>
        <v>0</v>
      </c>
      <c r="K137" s="101"/>
      <c r="L137" s="101"/>
      <c r="M137" s="101"/>
      <c r="N137" s="101"/>
      <c r="O137" s="101"/>
      <c r="P137" s="101">
        <f>+E137+J137</f>
        <v>0</v>
      </c>
      <c r="Q137" s="287">
        <f t="shared" si="24"/>
        <v>0</v>
      </c>
      <c r="R137" s="22"/>
      <c r="S137" s="250"/>
      <c r="T137" s="43"/>
      <c r="U137" s="43"/>
      <c r="V137" s="43"/>
    </row>
    <row r="138" spans="1:66" ht="46.9" hidden="1" customHeight="1">
      <c r="A138" s="125" t="s">
        <v>565</v>
      </c>
      <c r="B138" s="125" t="s">
        <v>420</v>
      </c>
      <c r="C138" s="125" t="s">
        <v>419</v>
      </c>
      <c r="D138" s="171" t="s">
        <v>421</v>
      </c>
      <c r="E138" s="138">
        <f t="shared" si="16"/>
        <v>0</v>
      </c>
      <c r="F138" s="138"/>
      <c r="G138" s="138"/>
      <c r="H138" s="138"/>
      <c r="I138" s="138"/>
      <c r="J138" s="138">
        <f t="shared" si="26"/>
        <v>0</v>
      </c>
      <c r="K138" s="138"/>
      <c r="L138" s="138"/>
      <c r="M138" s="138"/>
      <c r="N138" s="138"/>
      <c r="O138" s="138"/>
      <c r="P138" s="138">
        <f t="shared" si="27"/>
        <v>0</v>
      </c>
      <c r="Q138" s="289">
        <f t="shared" si="24"/>
        <v>0</v>
      </c>
      <c r="S138" s="252"/>
      <c r="T138" s="254"/>
      <c r="U138" s="43"/>
      <c r="V138" s="43"/>
    </row>
    <row r="139" spans="1:66" ht="39" hidden="1">
      <c r="A139" s="120"/>
      <c r="B139" s="120"/>
      <c r="C139" s="126"/>
      <c r="D139" s="175" t="s">
        <v>626</v>
      </c>
      <c r="E139" s="129">
        <f t="shared" si="16"/>
        <v>0</v>
      </c>
      <c r="F139" s="129"/>
      <c r="G139" s="129"/>
      <c r="H139" s="129"/>
      <c r="I139" s="129"/>
      <c r="J139" s="129"/>
      <c r="K139" s="129"/>
      <c r="L139" s="129"/>
      <c r="M139" s="129"/>
      <c r="N139" s="129"/>
      <c r="O139" s="129"/>
      <c r="P139" s="129">
        <f t="shared" si="27"/>
        <v>0</v>
      </c>
      <c r="Q139" s="287">
        <f t="shared" si="24"/>
        <v>0</v>
      </c>
      <c r="R139" s="22"/>
      <c r="S139" s="250"/>
      <c r="T139" s="43"/>
      <c r="U139" s="43"/>
      <c r="V139" s="43"/>
    </row>
    <row r="140" spans="1:66" ht="26" hidden="1">
      <c r="A140" s="120"/>
      <c r="B140" s="120"/>
      <c r="C140" s="126"/>
      <c r="D140" s="175" t="s">
        <v>891</v>
      </c>
      <c r="E140" s="129">
        <f t="shared" si="16"/>
        <v>0</v>
      </c>
      <c r="F140" s="129"/>
      <c r="G140" s="129"/>
      <c r="H140" s="129"/>
      <c r="I140" s="129"/>
      <c r="J140" s="129"/>
      <c r="K140" s="129"/>
      <c r="L140" s="129"/>
      <c r="M140" s="129"/>
      <c r="N140" s="129"/>
      <c r="O140" s="129"/>
      <c r="P140" s="129">
        <f t="shared" si="27"/>
        <v>0</v>
      </c>
      <c r="Q140" s="287">
        <f t="shared" si="24"/>
        <v>0</v>
      </c>
      <c r="R140" s="22"/>
      <c r="S140" s="250"/>
      <c r="T140" s="43"/>
      <c r="U140" s="43"/>
      <c r="V140" s="43"/>
    </row>
    <row r="141" spans="1:66" ht="39" hidden="1">
      <c r="A141" s="120"/>
      <c r="B141" s="120"/>
      <c r="C141" s="126"/>
      <c r="D141" s="175" t="s">
        <v>73</v>
      </c>
      <c r="E141" s="129">
        <f t="shared" si="16"/>
        <v>0</v>
      </c>
      <c r="F141" s="129"/>
      <c r="G141" s="129"/>
      <c r="H141" s="129"/>
      <c r="I141" s="129"/>
      <c r="J141" s="129"/>
      <c r="K141" s="129"/>
      <c r="L141" s="129"/>
      <c r="M141" s="129"/>
      <c r="N141" s="129"/>
      <c r="O141" s="129"/>
      <c r="P141" s="129">
        <f t="shared" si="27"/>
        <v>0</v>
      </c>
      <c r="Q141" s="287">
        <f t="shared" si="24"/>
        <v>0</v>
      </c>
      <c r="R141" s="22"/>
      <c r="S141" s="250"/>
      <c r="T141" s="43"/>
      <c r="U141" s="43"/>
      <c r="V141" s="43"/>
    </row>
    <row r="142" spans="1:66" ht="39" hidden="1">
      <c r="A142" s="120"/>
      <c r="B142" s="120"/>
      <c r="C142" s="126"/>
      <c r="D142" s="175" t="s">
        <v>508</v>
      </c>
      <c r="E142" s="129">
        <f t="shared" ref="E142:E193" si="28">+F142+I142</f>
        <v>0</v>
      </c>
      <c r="F142" s="129"/>
      <c r="G142" s="129"/>
      <c r="H142" s="129"/>
      <c r="I142" s="129"/>
      <c r="J142" s="129"/>
      <c r="K142" s="129"/>
      <c r="L142" s="129"/>
      <c r="M142" s="129"/>
      <c r="N142" s="129"/>
      <c r="O142" s="129"/>
      <c r="P142" s="129">
        <f t="shared" si="27"/>
        <v>0</v>
      </c>
      <c r="Q142" s="287">
        <f t="shared" si="24"/>
        <v>0</v>
      </c>
      <c r="R142" s="22"/>
      <c r="S142" s="252">
        <v>40672472</v>
      </c>
      <c r="T142" s="43"/>
      <c r="U142" s="43"/>
      <c r="V142" s="43"/>
    </row>
    <row r="143" spans="1:66" hidden="1">
      <c r="A143" s="120"/>
      <c r="B143" s="120"/>
      <c r="C143" s="124"/>
      <c r="D143" s="168"/>
      <c r="E143" s="108">
        <f t="shared" si="28"/>
        <v>0</v>
      </c>
      <c r="F143" s="108"/>
      <c r="G143" s="108"/>
      <c r="H143" s="108"/>
      <c r="I143" s="108"/>
      <c r="J143" s="108"/>
      <c r="K143" s="108"/>
      <c r="L143" s="108"/>
      <c r="M143" s="108"/>
      <c r="N143" s="108"/>
      <c r="O143" s="108"/>
      <c r="P143" s="108">
        <f t="shared" si="27"/>
        <v>0</v>
      </c>
      <c r="Q143" s="287">
        <f t="shared" si="24"/>
        <v>0</v>
      </c>
      <c r="R143" s="22"/>
      <c r="S143" s="250"/>
      <c r="T143" s="43"/>
      <c r="U143" s="43"/>
      <c r="V143" s="43"/>
    </row>
    <row r="144" spans="1:66" ht="17.5" hidden="1">
      <c r="A144" s="132"/>
      <c r="B144" s="132"/>
      <c r="C144" s="132"/>
      <c r="D144" s="166" t="s">
        <v>766</v>
      </c>
      <c r="E144" s="133">
        <f t="shared" si="28"/>
        <v>0</v>
      </c>
      <c r="F144" s="133"/>
      <c r="G144" s="133"/>
      <c r="H144" s="133"/>
      <c r="I144" s="133"/>
      <c r="J144" s="158"/>
      <c r="K144" s="133"/>
      <c r="L144" s="133"/>
      <c r="M144" s="133"/>
      <c r="N144" s="133"/>
      <c r="O144" s="133"/>
      <c r="P144" s="133"/>
      <c r="Q144" s="287">
        <f t="shared" si="24"/>
        <v>0</v>
      </c>
      <c r="R144" s="22"/>
      <c r="S144" s="252">
        <v>8715200</v>
      </c>
      <c r="T144" s="43"/>
      <c r="U144" s="43"/>
      <c r="V144" s="43"/>
    </row>
    <row r="145" spans="1:40" ht="42" hidden="1">
      <c r="A145" s="132"/>
      <c r="B145" s="132"/>
      <c r="C145" s="132"/>
      <c r="D145" s="166" t="s">
        <v>755</v>
      </c>
      <c r="E145" s="98">
        <f t="shared" si="28"/>
        <v>0</v>
      </c>
      <c r="F145" s="98"/>
      <c r="G145" s="98"/>
      <c r="H145" s="98"/>
      <c r="I145" s="98"/>
      <c r="J145" s="101">
        <f t="shared" si="26"/>
        <v>0</v>
      </c>
      <c r="K145" s="98"/>
      <c r="L145" s="98"/>
      <c r="M145" s="98"/>
      <c r="N145" s="98"/>
      <c r="O145" s="98"/>
      <c r="P145" s="98">
        <f t="shared" ref="P145:P193" si="29">+E145+J145</f>
        <v>0</v>
      </c>
      <c r="Q145" s="287">
        <f t="shared" si="24"/>
        <v>0</v>
      </c>
      <c r="R145" s="14"/>
      <c r="S145" s="249"/>
      <c r="T145" s="19"/>
      <c r="U145" s="19"/>
      <c r="V145" s="19"/>
      <c r="W145" s="14"/>
    </row>
    <row r="146" spans="1:40" ht="52" hidden="1">
      <c r="A146" s="120"/>
      <c r="B146" s="120"/>
      <c r="C146" s="126"/>
      <c r="D146" s="175" t="s">
        <v>333</v>
      </c>
      <c r="E146" s="129">
        <f t="shared" si="28"/>
        <v>0</v>
      </c>
      <c r="F146" s="129"/>
      <c r="G146" s="129"/>
      <c r="H146" s="129"/>
      <c r="I146" s="129"/>
      <c r="J146" s="159">
        <f t="shared" si="26"/>
        <v>0</v>
      </c>
      <c r="K146" s="129"/>
      <c r="L146" s="129"/>
      <c r="M146" s="129"/>
      <c r="N146" s="129"/>
      <c r="O146" s="129"/>
      <c r="P146" s="129">
        <f t="shared" si="29"/>
        <v>0</v>
      </c>
      <c r="Q146" s="287">
        <f t="shared" si="24"/>
        <v>0</v>
      </c>
      <c r="R146" s="14"/>
      <c r="S146" s="249"/>
      <c r="T146" s="19"/>
      <c r="U146" s="19"/>
      <c r="V146" s="19"/>
      <c r="W146" s="14"/>
    </row>
    <row r="147" spans="1:40" ht="23" hidden="1">
      <c r="A147" s="120"/>
      <c r="B147" s="120"/>
      <c r="C147" s="120"/>
      <c r="D147" s="167" t="s">
        <v>551</v>
      </c>
      <c r="E147" s="129">
        <f t="shared" si="28"/>
        <v>0</v>
      </c>
      <c r="F147" s="129"/>
      <c r="G147" s="129"/>
      <c r="H147" s="129"/>
      <c r="I147" s="129"/>
      <c r="J147" s="160">
        <f t="shared" si="26"/>
        <v>0</v>
      </c>
      <c r="K147" s="129"/>
      <c r="L147" s="129"/>
      <c r="M147" s="129"/>
      <c r="N147" s="129"/>
      <c r="O147" s="129"/>
      <c r="P147" s="108">
        <f t="shared" si="29"/>
        <v>0</v>
      </c>
      <c r="Q147" s="287">
        <f t="shared" si="24"/>
        <v>0</v>
      </c>
      <c r="R147" s="14"/>
      <c r="S147" s="252">
        <v>790175100</v>
      </c>
      <c r="T147" s="19"/>
      <c r="U147" s="19"/>
      <c r="V147" s="19"/>
      <c r="W147" s="14"/>
    </row>
    <row r="148" spans="1:40" ht="26" hidden="1">
      <c r="A148" s="120"/>
      <c r="B148" s="120"/>
      <c r="C148" s="126"/>
      <c r="D148" s="175" t="s">
        <v>174</v>
      </c>
      <c r="E148" s="129">
        <f t="shared" si="28"/>
        <v>0</v>
      </c>
      <c r="F148" s="129"/>
      <c r="G148" s="129"/>
      <c r="H148" s="129"/>
      <c r="I148" s="129"/>
      <c r="J148" s="159">
        <f t="shared" si="26"/>
        <v>0</v>
      </c>
      <c r="K148" s="129"/>
      <c r="L148" s="129"/>
      <c r="M148" s="129"/>
      <c r="N148" s="129"/>
      <c r="O148" s="129"/>
      <c r="P148" s="129">
        <f t="shared" si="29"/>
        <v>0</v>
      </c>
      <c r="Q148" s="287">
        <f t="shared" si="24"/>
        <v>0</v>
      </c>
      <c r="R148" s="14"/>
      <c r="S148" s="249"/>
      <c r="T148" s="19"/>
      <c r="U148" s="19"/>
      <c r="V148" s="19"/>
      <c r="W148" s="14"/>
    </row>
    <row r="149" spans="1:40" ht="23" hidden="1">
      <c r="A149" s="120"/>
      <c r="B149" s="120"/>
      <c r="C149" s="120"/>
      <c r="D149" s="167" t="s">
        <v>130</v>
      </c>
      <c r="E149" s="129">
        <f t="shared" si="28"/>
        <v>0</v>
      </c>
      <c r="F149" s="129"/>
      <c r="G149" s="129"/>
      <c r="H149" s="129"/>
      <c r="I149" s="129"/>
      <c r="J149" s="160">
        <f t="shared" si="26"/>
        <v>0</v>
      </c>
      <c r="K149" s="129"/>
      <c r="L149" s="129"/>
      <c r="M149" s="129"/>
      <c r="N149" s="129"/>
      <c r="O149" s="129"/>
      <c r="P149" s="108">
        <f t="shared" si="29"/>
        <v>0</v>
      </c>
      <c r="Q149" s="287">
        <f t="shared" si="24"/>
        <v>0</v>
      </c>
      <c r="R149" s="14"/>
      <c r="S149" s="249"/>
      <c r="T149" s="19"/>
      <c r="U149" s="19"/>
      <c r="V149" s="19"/>
      <c r="W149" s="14"/>
    </row>
    <row r="150" spans="1:40" ht="39" hidden="1">
      <c r="A150" s="120"/>
      <c r="B150" s="120"/>
      <c r="C150" s="126"/>
      <c r="D150" s="175" t="s">
        <v>146</v>
      </c>
      <c r="E150" s="129">
        <f t="shared" si="28"/>
        <v>0</v>
      </c>
      <c r="F150" s="129"/>
      <c r="G150" s="129"/>
      <c r="H150" s="129"/>
      <c r="I150" s="129"/>
      <c r="J150" s="159">
        <f t="shared" si="26"/>
        <v>0</v>
      </c>
      <c r="K150" s="129"/>
      <c r="L150" s="129"/>
      <c r="M150" s="129"/>
      <c r="N150" s="129"/>
      <c r="O150" s="129"/>
      <c r="P150" s="129">
        <f t="shared" si="29"/>
        <v>0</v>
      </c>
      <c r="Q150" s="287">
        <f t="shared" si="24"/>
        <v>0</v>
      </c>
      <c r="R150" s="14"/>
      <c r="S150" s="250"/>
      <c r="T150" s="19"/>
      <c r="U150" s="19"/>
      <c r="V150" s="19"/>
      <c r="W150" s="14"/>
    </row>
    <row r="151" spans="1:40" ht="15.5" hidden="1">
      <c r="A151" s="120"/>
      <c r="B151" s="120"/>
      <c r="C151" s="120"/>
      <c r="D151" s="167"/>
      <c r="E151" s="129">
        <f t="shared" si="28"/>
        <v>0</v>
      </c>
      <c r="F151" s="129"/>
      <c r="G151" s="129"/>
      <c r="H151" s="129"/>
      <c r="I151" s="129"/>
      <c r="J151" s="160">
        <f t="shared" si="26"/>
        <v>0</v>
      </c>
      <c r="K151" s="129"/>
      <c r="L151" s="129"/>
      <c r="M151" s="129"/>
      <c r="N151" s="129"/>
      <c r="O151" s="129"/>
      <c r="P151" s="108">
        <f t="shared" si="29"/>
        <v>0</v>
      </c>
      <c r="Q151" s="287">
        <f t="shared" si="24"/>
        <v>0</v>
      </c>
      <c r="R151" s="14"/>
      <c r="S151" s="19"/>
      <c r="T151" s="19"/>
      <c r="U151" s="19"/>
      <c r="V151" s="19"/>
      <c r="W151" s="14"/>
    </row>
    <row r="152" spans="1:40" ht="55.9" hidden="1" customHeight="1">
      <c r="A152" s="125" t="s">
        <v>725</v>
      </c>
      <c r="B152" s="125" t="s">
        <v>422</v>
      </c>
      <c r="C152" s="125" t="s">
        <v>70</v>
      </c>
      <c r="D152" s="236" t="s">
        <v>424</v>
      </c>
      <c r="E152" s="138">
        <f t="shared" si="28"/>
        <v>0</v>
      </c>
      <c r="F152" s="138"/>
      <c r="G152" s="138"/>
      <c r="H152" s="138"/>
      <c r="I152" s="138"/>
      <c r="J152" s="138">
        <f t="shared" si="26"/>
        <v>0</v>
      </c>
      <c r="K152" s="138"/>
      <c r="L152" s="138"/>
      <c r="M152" s="138"/>
      <c r="N152" s="138"/>
      <c r="O152" s="138"/>
      <c r="P152" s="138">
        <f t="shared" si="29"/>
        <v>0</v>
      </c>
      <c r="Q152" s="289">
        <f t="shared" si="24"/>
        <v>0</v>
      </c>
      <c r="S152" s="252"/>
      <c r="T152" s="254"/>
      <c r="U152" s="19"/>
      <c r="V152" s="19"/>
      <c r="W152" s="14"/>
    </row>
    <row r="153" spans="1:40" ht="46.15" hidden="1" customHeight="1">
      <c r="A153" s="125" t="s">
        <v>726</v>
      </c>
      <c r="B153" s="125" t="s">
        <v>47</v>
      </c>
      <c r="C153" s="125" t="s">
        <v>46</v>
      </c>
      <c r="D153" s="171" t="s">
        <v>643</v>
      </c>
      <c r="E153" s="138">
        <f t="shared" si="28"/>
        <v>0</v>
      </c>
      <c r="F153" s="138"/>
      <c r="G153" s="138"/>
      <c r="H153" s="138"/>
      <c r="I153" s="138"/>
      <c r="J153" s="138">
        <f t="shared" si="26"/>
        <v>0</v>
      </c>
      <c r="K153" s="138"/>
      <c r="L153" s="138"/>
      <c r="M153" s="138"/>
      <c r="N153" s="138"/>
      <c r="O153" s="138"/>
      <c r="P153" s="138">
        <f t="shared" si="29"/>
        <v>0</v>
      </c>
      <c r="Q153" s="287">
        <f t="shared" si="24"/>
        <v>0</v>
      </c>
      <c r="S153" s="252"/>
      <c r="T153" s="254"/>
      <c r="U153" s="43"/>
      <c r="V153" s="43"/>
    </row>
    <row r="154" spans="1:40" ht="63.65" hidden="1" customHeight="1">
      <c r="A154" s="125" t="s">
        <v>727</v>
      </c>
      <c r="B154" s="125" t="s">
        <v>423</v>
      </c>
      <c r="C154" s="125" t="s">
        <v>141</v>
      </c>
      <c r="D154" s="3" t="s">
        <v>501</v>
      </c>
      <c r="E154" s="138">
        <f t="shared" si="28"/>
        <v>0</v>
      </c>
      <c r="F154" s="138"/>
      <c r="G154" s="138"/>
      <c r="H154" s="138"/>
      <c r="I154" s="138"/>
      <c r="J154" s="138">
        <f t="shared" si="26"/>
        <v>0</v>
      </c>
      <c r="K154" s="138"/>
      <c r="L154" s="138"/>
      <c r="M154" s="138"/>
      <c r="N154" s="138"/>
      <c r="O154" s="138"/>
      <c r="P154" s="138">
        <f t="shared" si="29"/>
        <v>0</v>
      </c>
      <c r="Q154" s="289">
        <f t="shared" si="24"/>
        <v>0</v>
      </c>
      <c r="S154" s="252"/>
      <c r="T154" s="254"/>
      <c r="U154" s="43"/>
      <c r="V154" s="43"/>
    </row>
    <row r="155" spans="1:40" ht="42" hidden="1" customHeight="1">
      <c r="A155" s="125" t="s">
        <v>728</v>
      </c>
      <c r="B155" s="125" t="s">
        <v>471</v>
      </c>
      <c r="C155" s="125" t="s">
        <v>114</v>
      </c>
      <c r="D155" s="171" t="s">
        <v>502</v>
      </c>
      <c r="E155" s="138">
        <f t="shared" si="28"/>
        <v>0</v>
      </c>
      <c r="F155" s="138"/>
      <c r="G155" s="138"/>
      <c r="H155" s="138"/>
      <c r="I155" s="138"/>
      <c r="J155" s="138">
        <f t="shared" si="26"/>
        <v>0</v>
      </c>
      <c r="K155" s="138"/>
      <c r="L155" s="138"/>
      <c r="M155" s="138"/>
      <c r="N155" s="138"/>
      <c r="O155" s="138"/>
      <c r="P155" s="138">
        <f t="shared" si="29"/>
        <v>0</v>
      </c>
      <c r="Q155" s="289">
        <f t="shared" si="24"/>
        <v>0</v>
      </c>
      <c r="S155" s="252"/>
      <c r="T155" s="254"/>
      <c r="U155" s="43"/>
      <c r="V155" s="43"/>
    </row>
    <row r="156" spans="1:40" ht="42" hidden="1" customHeight="1">
      <c r="A156" s="125" t="s">
        <v>729</v>
      </c>
      <c r="B156" s="125" t="s">
        <v>123</v>
      </c>
      <c r="C156" s="125" t="s">
        <v>115</v>
      </c>
      <c r="D156" s="236" t="s">
        <v>183</v>
      </c>
      <c r="E156" s="138">
        <f t="shared" si="28"/>
        <v>0</v>
      </c>
      <c r="F156" s="138"/>
      <c r="G156" s="138"/>
      <c r="H156" s="138"/>
      <c r="I156" s="138"/>
      <c r="J156" s="138">
        <f t="shared" si="26"/>
        <v>0</v>
      </c>
      <c r="K156" s="138"/>
      <c r="L156" s="138"/>
      <c r="M156" s="138"/>
      <c r="N156" s="138"/>
      <c r="O156" s="138"/>
      <c r="P156" s="138">
        <f t="shared" si="29"/>
        <v>0</v>
      </c>
      <c r="Q156" s="289">
        <f t="shared" si="24"/>
        <v>0</v>
      </c>
      <c r="S156" s="252"/>
      <c r="T156" s="254"/>
      <c r="U156" s="43"/>
      <c r="V156" s="43"/>
    </row>
    <row r="157" spans="1:40" ht="52" hidden="1">
      <c r="A157" s="120"/>
      <c r="B157" s="120"/>
      <c r="C157" s="126"/>
      <c r="D157" s="175" t="s">
        <v>698</v>
      </c>
      <c r="E157" s="129">
        <f t="shared" si="28"/>
        <v>0</v>
      </c>
      <c r="F157" s="129"/>
      <c r="G157" s="129"/>
      <c r="H157" s="129"/>
      <c r="I157" s="129"/>
      <c r="J157" s="129">
        <f t="shared" si="26"/>
        <v>0</v>
      </c>
      <c r="K157" s="129"/>
      <c r="L157" s="129"/>
      <c r="M157" s="129"/>
      <c r="N157" s="129"/>
      <c r="O157" s="129"/>
      <c r="P157" s="129">
        <f t="shared" si="29"/>
        <v>0</v>
      </c>
      <c r="Q157" s="287">
        <f t="shared" si="24"/>
        <v>0</v>
      </c>
      <c r="R157" s="22"/>
      <c r="S157" s="43"/>
      <c r="T157" s="43"/>
      <c r="U157" s="43"/>
      <c r="V157" s="43"/>
    </row>
    <row r="158" spans="1:40" ht="46.9" hidden="1" customHeight="1">
      <c r="A158" s="125" t="s">
        <v>730</v>
      </c>
      <c r="B158" s="125" t="s">
        <v>985</v>
      </c>
      <c r="C158" s="125" t="s">
        <v>480</v>
      </c>
      <c r="D158" s="171" t="s">
        <v>716</v>
      </c>
      <c r="E158" s="138">
        <f t="shared" si="28"/>
        <v>0</v>
      </c>
      <c r="F158" s="138"/>
      <c r="G158" s="138"/>
      <c r="H158" s="138"/>
      <c r="I158" s="138"/>
      <c r="J158" s="138">
        <f t="shared" si="26"/>
        <v>0</v>
      </c>
      <c r="K158" s="138"/>
      <c r="L158" s="138"/>
      <c r="M158" s="138"/>
      <c r="N158" s="138"/>
      <c r="O158" s="138"/>
      <c r="P158" s="138">
        <f t="shared" si="29"/>
        <v>0</v>
      </c>
      <c r="Q158" s="289">
        <f t="shared" si="24"/>
        <v>0</v>
      </c>
      <c r="R158" s="294"/>
      <c r="S158" s="290"/>
      <c r="T158" s="291"/>
      <c r="U158" s="292"/>
      <c r="V158" s="292"/>
      <c r="W158" s="261"/>
      <c r="X158" s="261"/>
      <c r="Y158" s="261"/>
      <c r="Z158" s="261"/>
      <c r="AA158" s="261"/>
      <c r="AB158" s="261"/>
      <c r="AC158" s="261"/>
      <c r="AD158" s="261"/>
      <c r="AE158" s="261"/>
      <c r="AF158" s="261"/>
      <c r="AG158" s="261"/>
      <c r="AH158" s="261"/>
      <c r="AI158" s="261"/>
      <c r="AJ158" s="261"/>
      <c r="AK158" s="261"/>
      <c r="AL158" s="261"/>
      <c r="AM158" s="261"/>
      <c r="AN158" s="261"/>
    </row>
    <row r="159" spans="1:40" ht="15.5" hidden="1">
      <c r="A159" s="120"/>
      <c r="B159" s="120"/>
      <c r="C159" s="126"/>
      <c r="D159" s="175" t="s">
        <v>669</v>
      </c>
      <c r="E159" s="129">
        <f t="shared" si="28"/>
        <v>0</v>
      </c>
      <c r="F159" s="129"/>
      <c r="G159" s="129"/>
      <c r="H159" s="129"/>
      <c r="I159" s="129"/>
      <c r="J159" s="129">
        <f t="shared" si="26"/>
        <v>0</v>
      </c>
      <c r="K159" s="129"/>
      <c r="L159" s="129"/>
      <c r="M159" s="129"/>
      <c r="N159" s="129"/>
      <c r="O159" s="129"/>
      <c r="P159" s="129">
        <f t="shared" si="29"/>
        <v>0</v>
      </c>
      <c r="Q159" s="287">
        <f t="shared" si="24"/>
        <v>0</v>
      </c>
      <c r="R159" s="22"/>
      <c r="S159" s="43"/>
      <c r="T159" s="43"/>
      <c r="U159" s="43"/>
      <c r="V159" s="43"/>
    </row>
    <row r="160" spans="1:40" ht="52" hidden="1">
      <c r="A160" s="120"/>
      <c r="B160" s="120"/>
      <c r="C160" s="126"/>
      <c r="D160" s="175" t="s">
        <v>937</v>
      </c>
      <c r="E160" s="129">
        <f t="shared" si="28"/>
        <v>0</v>
      </c>
      <c r="F160" s="129"/>
      <c r="G160" s="129"/>
      <c r="H160" s="129"/>
      <c r="I160" s="129"/>
      <c r="J160" s="129">
        <f t="shared" si="26"/>
        <v>0</v>
      </c>
      <c r="K160" s="129"/>
      <c r="L160" s="129"/>
      <c r="M160" s="129"/>
      <c r="N160" s="129"/>
      <c r="O160" s="129"/>
      <c r="P160" s="129">
        <f t="shared" si="29"/>
        <v>0</v>
      </c>
      <c r="Q160" s="287">
        <f t="shared" si="24"/>
        <v>0</v>
      </c>
      <c r="R160" s="22"/>
      <c r="S160" s="43"/>
      <c r="T160" s="43"/>
      <c r="U160" s="43"/>
      <c r="V160" s="43"/>
    </row>
    <row r="161" spans="1:40" ht="52" hidden="1">
      <c r="A161" s="120"/>
      <c r="B161" s="120"/>
      <c r="C161" s="126"/>
      <c r="D161" s="175" t="s">
        <v>698</v>
      </c>
      <c r="E161" s="129">
        <f t="shared" si="28"/>
        <v>0</v>
      </c>
      <c r="F161" s="129"/>
      <c r="G161" s="129"/>
      <c r="H161" s="129"/>
      <c r="I161" s="129"/>
      <c r="J161" s="129">
        <f t="shared" si="26"/>
        <v>0</v>
      </c>
      <c r="K161" s="129"/>
      <c r="L161" s="129"/>
      <c r="M161" s="129"/>
      <c r="N161" s="129"/>
      <c r="O161" s="129"/>
      <c r="P161" s="129">
        <f t="shared" si="29"/>
        <v>0</v>
      </c>
      <c r="Q161" s="287">
        <f t="shared" si="24"/>
        <v>0</v>
      </c>
      <c r="R161" s="22"/>
      <c r="S161" s="43"/>
      <c r="T161" s="43"/>
      <c r="U161" s="43"/>
      <c r="V161" s="43"/>
    </row>
    <row r="162" spans="1:40" ht="28" hidden="1">
      <c r="A162" s="119"/>
      <c r="B162" s="119" t="s">
        <v>251</v>
      </c>
      <c r="C162" s="119"/>
      <c r="D162" s="166" t="s">
        <v>511</v>
      </c>
      <c r="E162" s="101">
        <f t="shared" si="28"/>
        <v>0</v>
      </c>
      <c r="F162" s="101"/>
      <c r="G162" s="101"/>
      <c r="H162" s="101"/>
      <c r="I162" s="101"/>
      <c r="J162" s="101">
        <f t="shared" si="26"/>
        <v>0</v>
      </c>
      <c r="K162" s="101"/>
      <c r="L162" s="101"/>
      <c r="M162" s="101"/>
      <c r="N162" s="101"/>
      <c r="O162" s="101"/>
      <c r="P162" s="101">
        <f t="shared" si="29"/>
        <v>0</v>
      </c>
      <c r="Q162" s="287">
        <f t="shared" si="24"/>
        <v>0</v>
      </c>
      <c r="R162" s="22"/>
      <c r="S162" s="43"/>
      <c r="T162" s="43"/>
      <c r="U162" s="43"/>
      <c r="V162" s="43"/>
    </row>
    <row r="163" spans="1:40" ht="51" hidden="1" customHeight="1">
      <c r="A163" s="125" t="s">
        <v>731</v>
      </c>
      <c r="B163" s="125" t="s">
        <v>304</v>
      </c>
      <c r="C163" s="125" t="s">
        <v>116</v>
      </c>
      <c r="D163" s="166" t="s">
        <v>436</v>
      </c>
      <c r="E163" s="101">
        <f t="shared" si="28"/>
        <v>0</v>
      </c>
      <c r="F163" s="101"/>
      <c r="G163" s="101"/>
      <c r="H163" s="101"/>
      <c r="I163" s="101"/>
      <c r="J163" s="101">
        <f t="shared" si="26"/>
        <v>0</v>
      </c>
      <c r="K163" s="101"/>
      <c r="L163" s="101"/>
      <c r="M163" s="101"/>
      <c r="N163" s="101"/>
      <c r="O163" s="101"/>
      <c r="P163" s="101">
        <f t="shared" si="29"/>
        <v>0</v>
      </c>
      <c r="Q163" s="287">
        <f t="shared" si="24"/>
        <v>0</v>
      </c>
      <c r="R163" s="22"/>
      <c r="S163" s="43"/>
      <c r="T163" s="43"/>
      <c r="U163" s="43"/>
      <c r="V163" s="43"/>
    </row>
    <row r="164" spans="1:40" ht="52" hidden="1">
      <c r="A164" s="120"/>
      <c r="B164" s="120"/>
      <c r="C164" s="126"/>
      <c r="D164" s="175" t="s">
        <v>698</v>
      </c>
      <c r="E164" s="129">
        <f t="shared" si="28"/>
        <v>0</v>
      </c>
      <c r="F164" s="129"/>
      <c r="G164" s="129"/>
      <c r="H164" s="129"/>
      <c r="I164" s="129"/>
      <c r="J164" s="129">
        <f t="shared" si="26"/>
        <v>0</v>
      </c>
      <c r="K164" s="129"/>
      <c r="L164" s="129"/>
      <c r="M164" s="129"/>
      <c r="N164" s="129"/>
      <c r="O164" s="129"/>
      <c r="P164" s="129">
        <f t="shared" si="29"/>
        <v>0</v>
      </c>
      <c r="Q164" s="287">
        <f t="shared" si="24"/>
        <v>0</v>
      </c>
      <c r="R164" s="22"/>
      <c r="S164" s="43"/>
      <c r="T164" s="43"/>
      <c r="U164" s="43"/>
      <c r="V164" s="43"/>
    </row>
    <row r="165" spans="1:40" ht="59.25" hidden="1" customHeight="1">
      <c r="A165" s="125" t="s">
        <v>39</v>
      </c>
      <c r="B165" s="125" t="s">
        <v>715</v>
      </c>
      <c r="C165" s="125" t="s">
        <v>938</v>
      </c>
      <c r="D165" s="171" t="s">
        <v>437</v>
      </c>
      <c r="E165" s="138">
        <f t="shared" si="28"/>
        <v>0</v>
      </c>
      <c r="F165" s="138"/>
      <c r="G165" s="138"/>
      <c r="H165" s="138"/>
      <c r="I165" s="138"/>
      <c r="J165" s="138">
        <f t="shared" si="26"/>
        <v>0</v>
      </c>
      <c r="K165" s="138"/>
      <c r="L165" s="138"/>
      <c r="M165" s="138"/>
      <c r="N165" s="138"/>
      <c r="O165" s="138"/>
      <c r="P165" s="138">
        <f t="shared" si="29"/>
        <v>0</v>
      </c>
      <c r="Q165" s="289">
        <f t="shared" si="24"/>
        <v>0</v>
      </c>
      <c r="S165" s="252"/>
      <c r="T165" s="254"/>
      <c r="U165" s="43"/>
      <c r="V165" s="43"/>
    </row>
    <row r="166" spans="1:40" ht="55.15" hidden="1" customHeight="1">
      <c r="A166" s="125" t="s">
        <v>40</v>
      </c>
      <c r="B166" s="125" t="s">
        <v>305</v>
      </c>
      <c r="C166" s="125" t="s">
        <v>939</v>
      </c>
      <c r="D166" s="2" t="s">
        <v>28</v>
      </c>
      <c r="E166" s="138">
        <f>+F166+I166</f>
        <v>0</v>
      </c>
      <c r="F166" s="138"/>
      <c r="G166" s="138"/>
      <c r="H166" s="138"/>
      <c r="I166" s="138"/>
      <c r="J166" s="162">
        <f>+L166+O166</f>
        <v>0</v>
      </c>
      <c r="K166" s="138"/>
      <c r="L166" s="138"/>
      <c r="M166" s="138"/>
      <c r="N166" s="138"/>
      <c r="O166" s="138"/>
      <c r="P166" s="138">
        <f>+E166+J166</f>
        <v>0</v>
      </c>
      <c r="Q166" s="287">
        <f t="shared" si="24"/>
        <v>0</v>
      </c>
      <c r="S166" s="252"/>
      <c r="T166" s="254"/>
      <c r="U166" s="43"/>
      <c r="V166" s="43"/>
    </row>
    <row r="167" spans="1:40" ht="49.9" hidden="1" customHeight="1">
      <c r="A167" s="125" t="s">
        <v>772</v>
      </c>
      <c r="B167" s="125" t="s">
        <v>773</v>
      </c>
      <c r="C167" s="125" t="s">
        <v>774</v>
      </c>
      <c r="D167" s="153" t="s">
        <v>932</v>
      </c>
      <c r="E167" s="101">
        <f>+F167+I167</f>
        <v>0</v>
      </c>
      <c r="F167" s="101"/>
      <c r="G167" s="101"/>
      <c r="H167" s="101"/>
      <c r="I167" s="101"/>
      <c r="J167" s="129"/>
      <c r="K167" s="101"/>
      <c r="L167" s="101"/>
      <c r="M167" s="101"/>
      <c r="N167" s="101"/>
      <c r="O167" s="101"/>
      <c r="P167" s="101">
        <f>+E167+J167</f>
        <v>0</v>
      </c>
      <c r="Q167" s="287">
        <f t="shared" si="24"/>
        <v>0</v>
      </c>
      <c r="R167" s="22"/>
      <c r="S167" s="43"/>
      <c r="T167" s="43"/>
      <c r="U167" s="43"/>
      <c r="V167" s="43"/>
    </row>
    <row r="168" spans="1:40" ht="48.75" hidden="1" customHeight="1">
      <c r="A168" s="125" t="s">
        <v>820</v>
      </c>
      <c r="B168" s="125" t="s">
        <v>822</v>
      </c>
      <c r="C168" s="125" t="s">
        <v>418</v>
      </c>
      <c r="D168" s="2" t="s">
        <v>860</v>
      </c>
      <c r="E168" s="138">
        <f t="shared" si="28"/>
        <v>0</v>
      </c>
      <c r="F168" s="138"/>
      <c r="G168" s="138"/>
      <c r="H168" s="138"/>
      <c r="I168" s="138"/>
      <c r="J168" s="138">
        <f t="shared" si="26"/>
        <v>0</v>
      </c>
      <c r="K168" s="138"/>
      <c r="L168" s="138"/>
      <c r="M168" s="138"/>
      <c r="N168" s="138"/>
      <c r="O168" s="138"/>
      <c r="P168" s="138">
        <f t="shared" si="29"/>
        <v>0</v>
      </c>
      <c r="Q168" s="289">
        <f t="shared" si="24"/>
        <v>0</v>
      </c>
      <c r="R168" s="294"/>
      <c r="S168" s="290"/>
      <c r="T168" s="291"/>
      <c r="U168" s="292"/>
      <c r="V168" s="292"/>
      <c r="W168" s="261"/>
      <c r="X168" s="261"/>
      <c r="Y168" s="261"/>
      <c r="Z168" s="261"/>
      <c r="AA168" s="261"/>
      <c r="AB168" s="261"/>
      <c r="AC168" s="261"/>
      <c r="AD168" s="261"/>
      <c r="AE168" s="261"/>
      <c r="AF168" s="261"/>
      <c r="AG168" s="261"/>
      <c r="AH168" s="261"/>
      <c r="AI168" s="261"/>
      <c r="AJ168" s="261"/>
      <c r="AK168" s="261"/>
      <c r="AL168" s="261"/>
      <c r="AM168" s="261"/>
      <c r="AN168" s="261"/>
    </row>
    <row r="169" spans="1:40" ht="60" hidden="1" customHeight="1">
      <c r="A169" s="235" t="s">
        <v>821</v>
      </c>
      <c r="B169" s="235" t="s">
        <v>823</v>
      </c>
      <c r="C169" s="235" t="s">
        <v>418</v>
      </c>
      <c r="D169" s="242" t="s">
        <v>205</v>
      </c>
      <c r="E169" s="229">
        <f>+F169+I169</f>
        <v>0</v>
      </c>
      <c r="F169" s="229"/>
      <c r="G169" s="229"/>
      <c r="H169" s="229"/>
      <c r="I169" s="229"/>
      <c r="J169" s="229">
        <f>+L169+O169</f>
        <v>0</v>
      </c>
      <c r="K169" s="229"/>
      <c r="L169" s="229"/>
      <c r="M169" s="229"/>
      <c r="N169" s="229"/>
      <c r="O169" s="229"/>
      <c r="P169" s="229">
        <f>+E169+J169</f>
        <v>0</v>
      </c>
      <c r="Q169" s="289">
        <f t="shared" si="24"/>
        <v>0</v>
      </c>
      <c r="R169" s="294"/>
      <c r="S169" s="290"/>
      <c r="T169" s="291"/>
      <c r="U169" s="292"/>
      <c r="V169" s="292"/>
      <c r="W169" s="261"/>
      <c r="X169" s="261"/>
      <c r="Y169" s="261"/>
      <c r="Z169" s="261"/>
      <c r="AA169" s="261"/>
      <c r="AB169" s="261"/>
      <c r="AC169" s="261"/>
      <c r="AD169" s="261"/>
      <c r="AE169" s="261"/>
      <c r="AF169" s="261"/>
      <c r="AG169" s="261"/>
      <c r="AH169" s="261"/>
      <c r="AI169" s="261"/>
      <c r="AJ169" s="261"/>
      <c r="AK169" s="261"/>
      <c r="AL169" s="261"/>
      <c r="AM169" s="261"/>
      <c r="AN169" s="261"/>
    </row>
    <row r="170" spans="1:40" ht="26" hidden="1">
      <c r="A170" s="120"/>
      <c r="B170" s="120"/>
      <c r="C170" s="126"/>
      <c r="D170" s="175" t="s">
        <v>696</v>
      </c>
      <c r="E170" s="129">
        <f t="shared" si="28"/>
        <v>0</v>
      </c>
      <c r="F170" s="129"/>
      <c r="G170" s="129"/>
      <c r="H170" s="129"/>
      <c r="I170" s="129"/>
      <c r="J170" s="129">
        <f t="shared" si="26"/>
        <v>0</v>
      </c>
      <c r="K170" s="129"/>
      <c r="L170" s="129"/>
      <c r="M170" s="129"/>
      <c r="N170" s="129"/>
      <c r="O170" s="129"/>
      <c r="P170" s="129">
        <f t="shared" si="29"/>
        <v>0</v>
      </c>
      <c r="Q170" s="287">
        <f t="shared" si="24"/>
        <v>0</v>
      </c>
      <c r="R170" s="22"/>
      <c r="S170" s="43"/>
      <c r="T170" s="43"/>
      <c r="U170" s="43"/>
      <c r="V170" s="43"/>
    </row>
    <row r="171" spans="1:40" ht="39" hidden="1">
      <c r="A171" s="120"/>
      <c r="B171" s="120"/>
      <c r="C171" s="126"/>
      <c r="D171" s="175" t="s">
        <v>434</v>
      </c>
      <c r="E171" s="129">
        <f t="shared" si="28"/>
        <v>0</v>
      </c>
      <c r="F171" s="129"/>
      <c r="G171" s="129"/>
      <c r="H171" s="129"/>
      <c r="I171" s="129"/>
      <c r="J171" s="129">
        <f t="shared" si="26"/>
        <v>0</v>
      </c>
      <c r="K171" s="129"/>
      <c r="L171" s="129"/>
      <c r="M171" s="129"/>
      <c r="N171" s="129"/>
      <c r="O171" s="129"/>
      <c r="P171" s="129">
        <f t="shared" si="29"/>
        <v>0</v>
      </c>
      <c r="Q171" s="287">
        <f t="shared" si="24"/>
        <v>0</v>
      </c>
      <c r="R171" s="22"/>
      <c r="S171" s="43"/>
      <c r="T171" s="43"/>
      <c r="U171" s="43"/>
      <c r="V171" s="43"/>
    </row>
    <row r="172" spans="1:40" ht="39" hidden="1">
      <c r="A172" s="120"/>
      <c r="B172" s="120"/>
      <c r="C172" s="126"/>
      <c r="D172" s="175" t="s">
        <v>309</v>
      </c>
      <c r="E172" s="129">
        <f t="shared" si="28"/>
        <v>0</v>
      </c>
      <c r="F172" s="129"/>
      <c r="G172" s="129"/>
      <c r="H172" s="129"/>
      <c r="I172" s="129"/>
      <c r="J172" s="129">
        <f>+L172+O172</f>
        <v>0</v>
      </c>
      <c r="K172" s="129"/>
      <c r="L172" s="129"/>
      <c r="M172" s="129"/>
      <c r="N172" s="129"/>
      <c r="O172" s="129"/>
      <c r="P172" s="129">
        <f t="shared" si="29"/>
        <v>0</v>
      </c>
      <c r="Q172" s="287">
        <f t="shared" si="24"/>
        <v>0</v>
      </c>
      <c r="R172" s="22"/>
      <c r="S172" s="43"/>
      <c r="T172" s="43"/>
      <c r="U172" s="43"/>
      <c r="V172" s="43"/>
    </row>
    <row r="173" spans="1:40" ht="14" hidden="1">
      <c r="A173" s="119"/>
      <c r="B173" s="119"/>
      <c r="C173" s="119"/>
      <c r="D173" s="166" t="s">
        <v>766</v>
      </c>
      <c r="E173" s="133">
        <f t="shared" si="28"/>
        <v>0</v>
      </c>
      <c r="F173" s="133"/>
      <c r="G173" s="133"/>
      <c r="H173" s="133"/>
      <c r="I173" s="133"/>
      <c r="J173" s="133"/>
      <c r="K173" s="133"/>
      <c r="L173" s="133"/>
      <c r="M173" s="133"/>
      <c r="N173" s="133"/>
      <c r="O173" s="133"/>
      <c r="P173" s="133"/>
      <c r="Q173" s="287">
        <f t="shared" si="24"/>
        <v>0</v>
      </c>
      <c r="R173" s="22"/>
      <c r="S173" s="43"/>
      <c r="T173" s="43"/>
      <c r="U173" s="43"/>
      <c r="V173" s="43"/>
    </row>
    <row r="174" spans="1:40" ht="70" hidden="1">
      <c r="A174" s="119"/>
      <c r="B174" s="119"/>
      <c r="C174" s="119"/>
      <c r="D174" s="153" t="s">
        <v>351</v>
      </c>
      <c r="E174" s="98">
        <f t="shared" si="28"/>
        <v>0</v>
      </c>
      <c r="F174" s="98"/>
      <c r="G174" s="98"/>
      <c r="H174" s="98"/>
      <c r="I174" s="98"/>
      <c r="J174" s="98"/>
      <c r="K174" s="98"/>
      <c r="L174" s="98"/>
      <c r="M174" s="98"/>
      <c r="N174" s="98"/>
      <c r="O174" s="98"/>
      <c r="P174" s="101">
        <f t="shared" si="29"/>
        <v>0</v>
      </c>
      <c r="Q174" s="287">
        <f t="shared" si="24"/>
        <v>0</v>
      </c>
      <c r="R174" s="22"/>
      <c r="S174" s="43"/>
      <c r="T174" s="43"/>
      <c r="U174" s="43"/>
      <c r="V174" s="43"/>
    </row>
    <row r="175" spans="1:40" ht="84" hidden="1">
      <c r="A175" s="119"/>
      <c r="B175" s="119"/>
      <c r="C175" s="119"/>
      <c r="D175" s="153" t="s">
        <v>298</v>
      </c>
      <c r="E175" s="98">
        <f t="shared" si="28"/>
        <v>0</v>
      </c>
      <c r="F175" s="98"/>
      <c r="G175" s="98"/>
      <c r="H175" s="98"/>
      <c r="I175" s="98"/>
      <c r="J175" s="98"/>
      <c r="K175" s="98"/>
      <c r="L175" s="98"/>
      <c r="M175" s="98"/>
      <c r="N175" s="98"/>
      <c r="O175" s="98"/>
      <c r="P175" s="101">
        <f t="shared" si="29"/>
        <v>0</v>
      </c>
      <c r="Q175" s="287">
        <f t="shared" si="24"/>
        <v>0</v>
      </c>
      <c r="R175" s="22"/>
      <c r="S175" s="43"/>
      <c r="T175" s="43"/>
      <c r="U175" s="43"/>
      <c r="V175" s="43"/>
    </row>
    <row r="176" spans="1:40" ht="84" hidden="1">
      <c r="A176" s="119"/>
      <c r="B176" s="119"/>
      <c r="C176" s="119"/>
      <c r="D176" s="153" t="s">
        <v>635</v>
      </c>
      <c r="E176" s="98">
        <f t="shared" si="28"/>
        <v>0</v>
      </c>
      <c r="F176" s="98"/>
      <c r="G176" s="98"/>
      <c r="H176" s="98"/>
      <c r="I176" s="98"/>
      <c r="J176" s="98"/>
      <c r="K176" s="98"/>
      <c r="L176" s="98"/>
      <c r="M176" s="98"/>
      <c r="N176" s="98"/>
      <c r="O176" s="98"/>
      <c r="P176" s="101">
        <f t="shared" si="29"/>
        <v>0</v>
      </c>
      <c r="Q176" s="287">
        <f t="shared" ref="Q176:Q243" si="30">+P176</f>
        <v>0</v>
      </c>
      <c r="R176" s="22"/>
      <c r="S176" s="43"/>
      <c r="T176" s="43"/>
      <c r="U176" s="43"/>
      <c r="V176" s="43"/>
    </row>
    <row r="177" spans="1:66" ht="33.65" hidden="1" customHeight="1">
      <c r="A177" s="125" t="s">
        <v>656</v>
      </c>
      <c r="B177" s="125" t="s">
        <v>539</v>
      </c>
      <c r="C177" s="125" t="s">
        <v>706</v>
      </c>
      <c r="D177" s="166" t="s">
        <v>534</v>
      </c>
      <c r="E177" s="101">
        <f t="shared" si="28"/>
        <v>0</v>
      </c>
      <c r="F177" s="101"/>
      <c r="G177" s="101"/>
      <c r="H177" s="101"/>
      <c r="I177" s="101"/>
      <c r="J177" s="101">
        <f t="shared" ref="J177:J183" si="31">+L177+O177</f>
        <v>0</v>
      </c>
      <c r="K177" s="101"/>
      <c r="L177" s="101"/>
      <c r="M177" s="101"/>
      <c r="N177" s="101"/>
      <c r="O177" s="101"/>
      <c r="P177" s="101">
        <f t="shared" si="29"/>
        <v>0</v>
      </c>
      <c r="Q177" s="287">
        <f t="shared" si="30"/>
        <v>0</v>
      </c>
      <c r="R177" s="22"/>
      <c r="S177" s="43"/>
      <c r="T177" s="43"/>
      <c r="U177" s="43"/>
      <c r="V177" s="43"/>
    </row>
    <row r="178" spans="1:66" ht="28" hidden="1">
      <c r="A178" s="113" t="s">
        <v>657</v>
      </c>
      <c r="B178" s="113" t="s">
        <v>0</v>
      </c>
      <c r="C178" s="113" t="s">
        <v>928</v>
      </c>
      <c r="D178" s="170" t="s">
        <v>1</v>
      </c>
      <c r="E178" s="129">
        <f t="shared" si="28"/>
        <v>0</v>
      </c>
      <c r="F178" s="129"/>
      <c r="G178" s="129"/>
      <c r="H178" s="129"/>
      <c r="I178" s="129"/>
      <c r="J178" s="103">
        <f t="shared" si="31"/>
        <v>0</v>
      </c>
      <c r="K178" s="103"/>
      <c r="L178" s="103"/>
      <c r="M178" s="103"/>
      <c r="N178" s="103"/>
      <c r="O178" s="103">
        <f>2850000-2850000</f>
        <v>0</v>
      </c>
      <c r="P178" s="103">
        <f t="shared" si="29"/>
        <v>0</v>
      </c>
      <c r="Q178" s="287">
        <f t="shared" si="30"/>
        <v>0</v>
      </c>
      <c r="R178" s="14"/>
      <c r="S178" s="19"/>
      <c r="T178" s="19"/>
      <c r="U178" s="19"/>
      <c r="V178" s="19"/>
      <c r="W178" s="14"/>
    </row>
    <row r="179" spans="1:66" ht="63.65" hidden="1" customHeight="1">
      <c r="A179" s="113" t="s">
        <v>658</v>
      </c>
      <c r="B179" s="113" t="s">
        <v>237</v>
      </c>
      <c r="C179" s="113" t="s">
        <v>953</v>
      </c>
      <c r="D179" s="170" t="s">
        <v>238</v>
      </c>
      <c r="E179" s="102">
        <f t="shared" si="28"/>
        <v>0</v>
      </c>
      <c r="F179" s="102"/>
      <c r="G179" s="102"/>
      <c r="H179" s="102"/>
      <c r="I179" s="102"/>
      <c r="J179" s="102">
        <f t="shared" si="31"/>
        <v>0</v>
      </c>
      <c r="K179" s="102"/>
      <c r="L179" s="102"/>
      <c r="M179" s="102"/>
      <c r="N179" s="102"/>
      <c r="O179" s="102"/>
      <c r="P179" s="102">
        <f t="shared" si="29"/>
        <v>0</v>
      </c>
      <c r="Q179" s="289">
        <f t="shared" si="30"/>
        <v>0</v>
      </c>
      <c r="R179" s="261"/>
      <c r="S179" s="292"/>
      <c r="T179" s="292"/>
      <c r="U179" s="292"/>
      <c r="V179" s="292"/>
      <c r="W179" s="261"/>
      <c r="X179" s="261"/>
      <c r="Y179" s="261"/>
      <c r="Z179" s="261"/>
      <c r="AA179" s="261"/>
      <c r="AB179" s="261"/>
      <c r="AC179" s="261"/>
      <c r="AD179" s="261"/>
      <c r="AE179" s="261"/>
      <c r="AF179" s="261"/>
      <c r="AG179" s="261"/>
      <c r="AH179" s="261"/>
      <c r="AI179" s="261"/>
      <c r="AJ179" s="261"/>
      <c r="AK179" s="261"/>
      <c r="AL179" s="261"/>
      <c r="AM179" s="261"/>
      <c r="AN179" s="261"/>
    </row>
    <row r="180" spans="1:66" ht="63.65" hidden="1" customHeight="1">
      <c r="A180" s="118" t="s">
        <v>336</v>
      </c>
      <c r="B180" s="118" t="s">
        <v>973</v>
      </c>
      <c r="C180" s="119" t="s">
        <v>335</v>
      </c>
      <c r="D180" s="212" t="s">
        <v>761</v>
      </c>
      <c r="E180" s="101">
        <f>+F180+I180</f>
        <v>0</v>
      </c>
      <c r="F180" s="101"/>
      <c r="G180" s="101"/>
      <c r="H180" s="101"/>
      <c r="I180" s="101"/>
      <c r="J180" s="101">
        <f t="shared" si="31"/>
        <v>0</v>
      </c>
      <c r="K180" s="101"/>
      <c r="L180" s="101"/>
      <c r="M180" s="101"/>
      <c r="N180" s="101"/>
      <c r="O180" s="101"/>
      <c r="P180" s="101">
        <f>+E180+J180</f>
        <v>0</v>
      </c>
      <c r="Q180" s="287">
        <f t="shared" si="30"/>
        <v>0</v>
      </c>
      <c r="R180" s="14"/>
      <c r="S180" s="19"/>
      <c r="T180" s="19"/>
      <c r="U180" s="19"/>
      <c r="V180" s="19"/>
      <c r="W180" s="14"/>
    </row>
    <row r="181" spans="1:66" ht="63.65" hidden="1" customHeight="1">
      <c r="A181" s="118" t="s">
        <v>563</v>
      </c>
      <c r="B181" s="118" t="s">
        <v>118</v>
      </c>
      <c r="C181" s="118" t="s">
        <v>877</v>
      </c>
      <c r="D181" s="154" t="s">
        <v>768</v>
      </c>
      <c r="E181" s="138">
        <f>+F181+I181</f>
        <v>0</v>
      </c>
      <c r="F181" s="138"/>
      <c r="G181" s="138"/>
      <c r="H181" s="138"/>
      <c r="I181" s="138"/>
      <c r="J181" s="138">
        <f>+L181+O181</f>
        <v>0</v>
      </c>
      <c r="K181" s="138"/>
      <c r="L181" s="138"/>
      <c r="M181" s="138"/>
      <c r="N181" s="138"/>
      <c r="O181" s="138"/>
      <c r="P181" s="138">
        <f>+E181+J181</f>
        <v>0</v>
      </c>
      <c r="Q181" s="287">
        <f t="shared" si="30"/>
        <v>0</v>
      </c>
      <c r="R181" s="14"/>
      <c r="S181" s="19"/>
      <c r="T181" s="19"/>
      <c r="U181" s="19"/>
      <c r="V181" s="19"/>
      <c r="W181" s="14"/>
    </row>
    <row r="182" spans="1:66" ht="28" hidden="1">
      <c r="A182" s="119" t="s">
        <v>659</v>
      </c>
      <c r="B182" s="119" t="s">
        <v>505</v>
      </c>
      <c r="C182" s="119" t="s">
        <v>504</v>
      </c>
      <c r="D182" s="131" t="s">
        <v>695</v>
      </c>
      <c r="E182" s="101">
        <f t="shared" si="28"/>
        <v>0</v>
      </c>
      <c r="F182" s="101"/>
      <c r="G182" s="101"/>
      <c r="H182" s="101"/>
      <c r="I182" s="101"/>
      <c r="J182" s="101">
        <f t="shared" si="31"/>
        <v>0</v>
      </c>
      <c r="K182" s="101"/>
      <c r="L182" s="101"/>
      <c r="M182" s="101"/>
      <c r="N182" s="101"/>
      <c r="O182" s="101"/>
      <c r="P182" s="101">
        <f t="shared" si="29"/>
        <v>0</v>
      </c>
      <c r="Q182" s="287">
        <f t="shared" si="30"/>
        <v>0</v>
      </c>
      <c r="R182" s="14"/>
      <c r="S182" s="19"/>
      <c r="T182" s="19"/>
      <c r="U182" s="19"/>
      <c r="V182" s="19"/>
      <c r="W182" s="14"/>
    </row>
    <row r="183" spans="1:66" ht="35.5" hidden="1" customHeight="1">
      <c r="A183" s="119" t="s">
        <v>658</v>
      </c>
      <c r="B183" s="119" t="s">
        <v>237</v>
      </c>
      <c r="C183" s="119" t="s">
        <v>483</v>
      </c>
      <c r="D183" s="131" t="s">
        <v>238</v>
      </c>
      <c r="E183" s="101">
        <f t="shared" si="28"/>
        <v>0</v>
      </c>
      <c r="F183" s="101"/>
      <c r="G183" s="101"/>
      <c r="H183" s="101"/>
      <c r="I183" s="101"/>
      <c r="J183" s="101">
        <f t="shared" si="31"/>
        <v>0</v>
      </c>
      <c r="K183" s="101"/>
      <c r="L183" s="101"/>
      <c r="M183" s="101"/>
      <c r="N183" s="101"/>
      <c r="O183" s="101"/>
      <c r="P183" s="101">
        <f t="shared" si="29"/>
        <v>0</v>
      </c>
      <c r="Q183" s="287">
        <f t="shared" si="30"/>
        <v>0</v>
      </c>
      <c r="R183" s="14"/>
      <c r="S183" s="19"/>
      <c r="T183" s="19"/>
      <c r="U183" s="19"/>
      <c r="V183" s="19"/>
      <c r="W183" s="14"/>
    </row>
    <row r="184" spans="1:66" ht="45" hidden="1" customHeight="1">
      <c r="A184" s="125" t="s">
        <v>391</v>
      </c>
      <c r="B184" s="115" t="s">
        <v>884</v>
      </c>
      <c r="C184" s="115" t="s">
        <v>327</v>
      </c>
      <c r="D184" s="96" t="s">
        <v>261</v>
      </c>
      <c r="E184" s="138">
        <f>+F184+I184</f>
        <v>0</v>
      </c>
      <c r="F184" s="138"/>
      <c r="G184" s="138"/>
      <c r="H184" s="138"/>
      <c r="I184" s="138"/>
      <c r="J184" s="138">
        <f>+L184+O184</f>
        <v>0</v>
      </c>
      <c r="K184" s="138"/>
      <c r="L184" s="138"/>
      <c r="M184" s="138"/>
      <c r="N184" s="138"/>
      <c r="O184" s="138"/>
      <c r="P184" s="138">
        <f>+E184+J184</f>
        <v>0</v>
      </c>
      <c r="Q184" s="289">
        <f t="shared" si="30"/>
        <v>0</v>
      </c>
      <c r="R184" s="14"/>
      <c r="S184" s="19"/>
      <c r="T184" s="19"/>
      <c r="U184" s="19"/>
      <c r="V184" s="19"/>
      <c r="W184" s="14"/>
    </row>
    <row r="185" spans="1:66" ht="68.25" hidden="1" customHeight="1">
      <c r="A185" s="125" t="s">
        <v>702</v>
      </c>
      <c r="B185" s="125" t="s">
        <v>597</v>
      </c>
      <c r="C185" s="125" t="s">
        <v>703</v>
      </c>
      <c r="D185" s="170" t="s">
        <v>148</v>
      </c>
      <c r="E185" s="101">
        <f t="shared" ref="E185:E191" si="32">+F185+I185</f>
        <v>0</v>
      </c>
      <c r="F185" s="101"/>
      <c r="G185" s="101"/>
      <c r="H185" s="101"/>
      <c r="I185" s="101"/>
      <c r="J185" s="101">
        <f>+L185+O185</f>
        <v>0</v>
      </c>
      <c r="K185" s="101"/>
      <c r="L185" s="101"/>
      <c r="M185" s="101"/>
      <c r="N185" s="101"/>
      <c r="O185" s="101"/>
      <c r="P185" s="101">
        <f t="shared" ref="P185:P191" si="33">+E185+J185</f>
        <v>0</v>
      </c>
      <c r="Q185" s="287">
        <f t="shared" si="30"/>
        <v>0</v>
      </c>
      <c r="R185" s="14"/>
      <c r="S185" s="19"/>
      <c r="T185" s="19"/>
      <c r="U185" s="19"/>
      <c r="V185" s="19"/>
      <c r="W185" s="14"/>
    </row>
    <row r="186" spans="1:66" ht="68.25" hidden="1" customHeight="1">
      <c r="A186" s="125" t="s">
        <v>578</v>
      </c>
      <c r="B186" s="125" t="s">
        <v>577</v>
      </c>
      <c r="C186" s="125" t="s">
        <v>703</v>
      </c>
      <c r="D186" s="170" t="s">
        <v>579</v>
      </c>
      <c r="E186" s="101">
        <f>+F186+I186</f>
        <v>0</v>
      </c>
      <c r="F186" s="101"/>
      <c r="G186" s="101"/>
      <c r="H186" s="101"/>
      <c r="I186" s="101"/>
      <c r="J186" s="101">
        <f>+L186+O186</f>
        <v>0</v>
      </c>
      <c r="K186" s="101"/>
      <c r="L186" s="101"/>
      <c r="M186" s="101"/>
      <c r="N186" s="101"/>
      <c r="O186" s="101"/>
      <c r="P186" s="101">
        <f>+E186+J186</f>
        <v>0</v>
      </c>
      <c r="Q186" s="287">
        <f t="shared" si="30"/>
        <v>0</v>
      </c>
      <c r="R186" s="14"/>
      <c r="S186" s="19"/>
      <c r="T186" s="19"/>
      <c r="U186" s="19"/>
      <c r="V186" s="19"/>
      <c r="W186" s="14"/>
    </row>
    <row r="187" spans="1:66" ht="84.65" hidden="1" customHeight="1">
      <c r="A187" s="115" t="s">
        <v>661</v>
      </c>
      <c r="B187" s="115" t="s">
        <v>240</v>
      </c>
      <c r="C187" s="115" t="s">
        <v>983</v>
      </c>
      <c r="D187" s="243" t="s">
        <v>583</v>
      </c>
      <c r="E187" s="201">
        <f t="shared" si="32"/>
        <v>0</v>
      </c>
      <c r="F187" s="201"/>
      <c r="G187" s="201"/>
      <c r="H187" s="201"/>
      <c r="I187" s="201"/>
      <c r="J187" s="201"/>
      <c r="K187" s="201"/>
      <c r="L187" s="201"/>
      <c r="M187" s="201"/>
      <c r="N187" s="201"/>
      <c r="O187" s="201"/>
      <c r="P187" s="138">
        <f t="shared" si="33"/>
        <v>0</v>
      </c>
      <c r="Q187" s="287">
        <f t="shared" si="30"/>
        <v>0</v>
      </c>
      <c r="S187" s="252"/>
      <c r="T187" s="254"/>
      <c r="U187" s="19"/>
      <c r="V187" s="19"/>
      <c r="W187" s="14"/>
    </row>
    <row r="188" spans="1:66" ht="111" hidden="1" customHeight="1">
      <c r="A188" s="115" t="s">
        <v>667</v>
      </c>
      <c r="B188" s="115" t="s">
        <v>668</v>
      </c>
      <c r="C188" s="115" t="s">
        <v>211</v>
      </c>
      <c r="D188" s="243" t="s">
        <v>817</v>
      </c>
      <c r="E188" s="201">
        <f t="shared" si="32"/>
        <v>0</v>
      </c>
      <c r="F188" s="201"/>
      <c r="G188" s="201"/>
      <c r="H188" s="201"/>
      <c r="I188" s="201"/>
      <c r="J188" s="201"/>
      <c r="K188" s="201"/>
      <c r="L188" s="201"/>
      <c r="M188" s="201"/>
      <c r="N188" s="201"/>
      <c r="O188" s="201"/>
      <c r="P188" s="138">
        <f>+E188+J188</f>
        <v>0</v>
      </c>
      <c r="Q188" s="287">
        <f t="shared" si="30"/>
        <v>0</v>
      </c>
      <c r="S188" s="252"/>
      <c r="T188" s="254"/>
      <c r="U188" s="19"/>
      <c r="V188" s="19"/>
      <c r="W188" s="14"/>
    </row>
    <row r="189" spans="1:66" ht="114" hidden="1" customHeight="1">
      <c r="A189" s="115" t="s">
        <v>61</v>
      </c>
      <c r="B189" s="115" t="s">
        <v>62</v>
      </c>
      <c r="C189" s="115" t="s">
        <v>156</v>
      </c>
      <c r="D189" s="218" t="s">
        <v>523</v>
      </c>
      <c r="E189" s="102">
        <f t="shared" si="32"/>
        <v>0</v>
      </c>
      <c r="F189" s="102"/>
      <c r="G189" s="102"/>
      <c r="H189" s="102"/>
      <c r="I189" s="102"/>
      <c r="J189" s="102"/>
      <c r="K189" s="102"/>
      <c r="L189" s="102"/>
      <c r="M189" s="102"/>
      <c r="N189" s="102"/>
      <c r="O189" s="102"/>
      <c r="P189" s="101">
        <f t="shared" si="33"/>
        <v>0</v>
      </c>
      <c r="Q189" s="287">
        <f t="shared" si="30"/>
        <v>0</v>
      </c>
      <c r="R189" s="14"/>
      <c r="S189" s="19"/>
      <c r="T189" s="19"/>
      <c r="U189" s="19"/>
      <c r="V189" s="19"/>
      <c r="W189" s="14"/>
    </row>
    <row r="190" spans="1:66" s="211" customFormat="1" ht="54.75" hidden="1" customHeight="1">
      <c r="A190" s="115" t="s">
        <v>662</v>
      </c>
      <c r="B190" s="115" t="s">
        <v>357</v>
      </c>
      <c r="C190" s="115" t="s">
        <v>211</v>
      </c>
      <c r="D190" s="243" t="s">
        <v>397</v>
      </c>
      <c r="E190" s="201">
        <f t="shared" si="32"/>
        <v>0</v>
      </c>
      <c r="F190" s="201"/>
      <c r="G190" s="201"/>
      <c r="H190" s="201"/>
      <c r="I190" s="201"/>
      <c r="J190" s="201"/>
      <c r="K190" s="201"/>
      <c r="L190" s="201"/>
      <c r="M190" s="201"/>
      <c r="N190" s="201"/>
      <c r="O190" s="201"/>
      <c r="P190" s="138">
        <f t="shared" si="33"/>
        <v>0</v>
      </c>
      <c r="Q190" s="301">
        <f t="shared" si="30"/>
        <v>0</v>
      </c>
      <c r="R190" s="209"/>
      <c r="S190" s="300"/>
      <c r="T190" s="300"/>
      <c r="U190" s="300"/>
      <c r="V190" s="300"/>
      <c r="W190" s="209"/>
      <c r="X190" s="209"/>
      <c r="Y190" s="209"/>
      <c r="Z190" s="209"/>
      <c r="AA190" s="209"/>
      <c r="AB190" s="209"/>
      <c r="AC190" s="209"/>
      <c r="AD190" s="209"/>
      <c r="AE190" s="209"/>
      <c r="AF190" s="209"/>
      <c r="AG190" s="209"/>
      <c r="AH190" s="209"/>
      <c r="AI190" s="209"/>
      <c r="AJ190" s="209"/>
      <c r="AK190" s="209"/>
      <c r="AL190" s="209"/>
      <c r="AM190" s="209"/>
      <c r="AN190" s="209"/>
      <c r="AO190" s="209"/>
      <c r="AP190" s="209"/>
      <c r="AQ190" s="209"/>
      <c r="AR190" s="209"/>
      <c r="AS190" s="210"/>
      <c r="AT190" s="210"/>
      <c r="AU190" s="210"/>
      <c r="AV190" s="210"/>
      <c r="AW190" s="210"/>
      <c r="AX190" s="210"/>
      <c r="AY190" s="210"/>
      <c r="AZ190" s="210"/>
      <c r="BA190" s="210"/>
      <c r="BB190" s="210"/>
      <c r="BC190" s="210"/>
      <c r="BD190" s="210"/>
      <c r="BE190" s="210"/>
      <c r="BF190" s="210"/>
      <c r="BG190" s="210"/>
      <c r="BH190" s="210"/>
      <c r="BI190" s="210"/>
      <c r="BJ190" s="210"/>
      <c r="BK190" s="210"/>
      <c r="BL190" s="210"/>
      <c r="BM190" s="210"/>
      <c r="BN190" s="210"/>
    </row>
    <row r="191" spans="1:66" ht="89.25" hidden="1" customHeight="1">
      <c r="A191" s="115" t="s">
        <v>660</v>
      </c>
      <c r="B191" s="115" t="s">
        <v>239</v>
      </c>
      <c r="C191" s="115" t="s">
        <v>940</v>
      </c>
      <c r="D191" s="226" t="s">
        <v>628</v>
      </c>
      <c r="E191" s="201">
        <f t="shared" si="32"/>
        <v>0</v>
      </c>
      <c r="F191" s="201">
        <f>4000000-4000000</f>
        <v>0</v>
      </c>
      <c r="G191" s="201"/>
      <c r="H191" s="201"/>
      <c r="I191" s="201"/>
      <c r="J191" s="201"/>
      <c r="K191" s="201"/>
      <c r="L191" s="201"/>
      <c r="M191" s="201"/>
      <c r="N191" s="201"/>
      <c r="O191" s="201"/>
      <c r="P191" s="138">
        <f t="shared" si="33"/>
        <v>0</v>
      </c>
      <c r="Q191" s="287">
        <f t="shared" si="30"/>
        <v>0</v>
      </c>
      <c r="S191" s="252"/>
      <c r="T191" s="254"/>
      <c r="U191" s="19"/>
      <c r="V191" s="19"/>
      <c r="W191" s="14"/>
    </row>
    <row r="192" spans="1:66" ht="64.5" hidden="1" customHeight="1">
      <c r="A192" s="115" t="s">
        <v>722</v>
      </c>
      <c r="B192" s="115" t="s">
        <v>593</v>
      </c>
      <c r="C192" s="115" t="s">
        <v>636</v>
      </c>
      <c r="D192" s="282" t="s">
        <v>530</v>
      </c>
      <c r="E192" s="201">
        <f>+F192+I192</f>
        <v>0</v>
      </c>
      <c r="F192" s="201">
        <f>296100-296100</f>
        <v>0</v>
      </c>
      <c r="G192" s="201"/>
      <c r="H192" s="201"/>
      <c r="I192" s="201"/>
      <c r="J192" s="229">
        <f>+L192+O192</f>
        <v>0</v>
      </c>
      <c r="K192" s="201"/>
      <c r="L192" s="201"/>
      <c r="M192" s="201"/>
      <c r="N192" s="201"/>
      <c r="O192" s="201"/>
      <c r="P192" s="138">
        <f>+E192+J192</f>
        <v>0</v>
      </c>
      <c r="Q192" s="289">
        <f t="shared" si="30"/>
        <v>0</v>
      </c>
      <c r="S192" s="252"/>
      <c r="T192" s="254"/>
      <c r="U192" s="19"/>
      <c r="V192" s="19"/>
      <c r="W192" s="14"/>
    </row>
    <row r="193" spans="1:66" ht="36.65" hidden="1" customHeight="1">
      <c r="A193" s="119" t="s">
        <v>662</v>
      </c>
      <c r="B193" s="115" t="s">
        <v>357</v>
      </c>
      <c r="C193" s="119" t="s">
        <v>927</v>
      </c>
      <c r="D193" s="153" t="s">
        <v>397</v>
      </c>
      <c r="E193" s="101">
        <f t="shared" si="28"/>
        <v>0</v>
      </c>
      <c r="F193" s="101"/>
      <c r="G193" s="101"/>
      <c r="H193" s="101"/>
      <c r="I193" s="101"/>
      <c r="J193" s="101"/>
      <c r="K193" s="101"/>
      <c r="L193" s="101"/>
      <c r="M193" s="101"/>
      <c r="N193" s="101"/>
      <c r="O193" s="101"/>
      <c r="P193" s="101">
        <f t="shared" si="29"/>
        <v>0</v>
      </c>
      <c r="Q193" s="287">
        <f t="shared" si="30"/>
        <v>0</v>
      </c>
      <c r="R193" s="14"/>
      <c r="S193" s="19" t="e">
        <f>+#REF!-E133-E136-E177-E182-E191-E193+#REF!-#REF!-#REF!</f>
        <v>#REF!</v>
      </c>
      <c r="T193" s="19"/>
      <c r="U193" s="19"/>
      <c r="V193" s="19"/>
      <c r="W193" s="14"/>
    </row>
    <row r="194" spans="1:66" ht="42" hidden="1">
      <c r="A194" s="127"/>
      <c r="B194" s="127"/>
      <c r="C194" s="127"/>
      <c r="D194" s="173" t="s">
        <v>180</v>
      </c>
      <c r="E194" s="112">
        <f t="shared" ref="E194:E223" si="34">+F194+I194</f>
        <v>0</v>
      </c>
      <c r="F194" s="112"/>
      <c r="G194" s="156"/>
      <c r="H194" s="156"/>
      <c r="I194" s="156"/>
      <c r="J194" s="112">
        <f t="shared" ref="J194:J199" si="35">+L194+O194</f>
        <v>0</v>
      </c>
      <c r="K194" s="156"/>
      <c r="L194" s="156"/>
      <c r="M194" s="156"/>
      <c r="N194" s="156"/>
      <c r="O194" s="112"/>
      <c r="P194" s="112">
        <f t="shared" ref="P194:P221" si="36">+E194+J194</f>
        <v>0</v>
      </c>
      <c r="Q194" s="287">
        <f t="shared" si="30"/>
        <v>0</v>
      </c>
      <c r="R194" s="5"/>
      <c r="S194" s="6"/>
      <c r="T194" s="6"/>
      <c r="U194" s="6"/>
      <c r="V194" s="6"/>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row>
    <row r="195" spans="1:66" ht="75.75" hidden="1" customHeight="1">
      <c r="A195" s="151" t="s">
        <v>387</v>
      </c>
      <c r="B195" s="151" t="s">
        <v>219</v>
      </c>
      <c r="C195" s="151" t="s">
        <v>10</v>
      </c>
      <c r="D195" s="2" t="s">
        <v>182</v>
      </c>
      <c r="E195" s="138">
        <f>+F195+I195</f>
        <v>0</v>
      </c>
      <c r="F195" s="138"/>
      <c r="G195" s="138"/>
      <c r="H195" s="138"/>
      <c r="I195" s="138"/>
      <c r="J195" s="138">
        <f t="shared" si="35"/>
        <v>0</v>
      </c>
      <c r="K195" s="138"/>
      <c r="L195" s="138"/>
      <c r="M195" s="138"/>
      <c r="N195" s="138"/>
      <c r="O195" s="138"/>
      <c r="P195" s="138">
        <f t="shared" si="36"/>
        <v>0</v>
      </c>
      <c r="Q195" s="287">
        <f t="shared" si="30"/>
        <v>0</v>
      </c>
      <c r="R195" s="5"/>
      <c r="S195" s="6"/>
      <c r="T195" s="6"/>
      <c r="U195" s="6"/>
      <c r="V195" s="6"/>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row>
    <row r="196" spans="1:66" ht="84" hidden="1" customHeight="1">
      <c r="A196" s="151" t="s">
        <v>388</v>
      </c>
      <c r="B196" s="151" t="s">
        <v>136</v>
      </c>
      <c r="C196" s="151" t="s">
        <v>320</v>
      </c>
      <c r="D196" s="2" t="s">
        <v>754</v>
      </c>
      <c r="E196" s="138">
        <f>+F196+I196</f>
        <v>0</v>
      </c>
      <c r="F196" s="138"/>
      <c r="G196" s="138"/>
      <c r="H196" s="138"/>
      <c r="I196" s="138"/>
      <c r="J196" s="138">
        <f t="shared" si="35"/>
        <v>0</v>
      </c>
      <c r="K196" s="138"/>
      <c r="L196" s="138"/>
      <c r="M196" s="138"/>
      <c r="N196" s="138"/>
      <c r="O196" s="138"/>
      <c r="P196" s="138">
        <f t="shared" si="36"/>
        <v>0</v>
      </c>
      <c r="Q196" s="287">
        <f t="shared" si="30"/>
        <v>0</v>
      </c>
      <c r="R196" s="250"/>
      <c r="S196" s="252"/>
      <c r="T196" s="254"/>
      <c r="U196" s="6"/>
      <c r="V196" s="6"/>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row>
    <row r="197" spans="1:66" ht="62.5" hidden="1" customHeight="1">
      <c r="A197" s="151" t="s">
        <v>673</v>
      </c>
      <c r="B197" s="151" t="s">
        <v>300</v>
      </c>
      <c r="C197" s="151" t="s">
        <v>941</v>
      </c>
      <c r="D197" s="230" t="s">
        <v>32</v>
      </c>
      <c r="E197" s="138">
        <f t="shared" si="34"/>
        <v>0</v>
      </c>
      <c r="F197" s="138"/>
      <c r="G197" s="138"/>
      <c r="H197" s="138"/>
      <c r="I197" s="138"/>
      <c r="J197" s="138">
        <f t="shared" si="35"/>
        <v>0</v>
      </c>
      <c r="K197" s="138"/>
      <c r="L197" s="138"/>
      <c r="M197" s="138"/>
      <c r="N197" s="138"/>
      <c r="O197" s="138"/>
      <c r="P197" s="138">
        <f t="shared" si="36"/>
        <v>0</v>
      </c>
      <c r="Q197" s="289">
        <f t="shared" si="30"/>
        <v>0</v>
      </c>
      <c r="R197" s="5"/>
      <c r="S197" s="6"/>
      <c r="T197" s="6"/>
      <c r="U197" s="6"/>
      <c r="V197" s="6"/>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row>
    <row r="198" spans="1:66" ht="15.5" hidden="1">
      <c r="A198" s="127"/>
      <c r="B198" s="123"/>
      <c r="C198" s="123"/>
      <c r="D198" s="180" t="s">
        <v>479</v>
      </c>
      <c r="E198" s="129">
        <f t="shared" si="34"/>
        <v>0</v>
      </c>
      <c r="F198" s="129"/>
      <c r="G198" s="129"/>
      <c r="H198" s="129"/>
      <c r="I198" s="129"/>
      <c r="J198" s="108">
        <f t="shared" si="35"/>
        <v>0</v>
      </c>
      <c r="K198" s="129"/>
      <c r="L198" s="129"/>
      <c r="M198" s="129"/>
      <c r="N198" s="129"/>
      <c r="O198" s="129"/>
      <c r="P198" s="108">
        <f t="shared" si="36"/>
        <v>0</v>
      </c>
      <c r="Q198" s="287">
        <f t="shared" si="30"/>
        <v>0</v>
      </c>
      <c r="R198" s="5"/>
      <c r="S198" s="6"/>
      <c r="T198" s="6"/>
      <c r="U198" s="6"/>
      <c r="V198" s="6"/>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row>
    <row r="199" spans="1:66" ht="26" hidden="1">
      <c r="A199" s="127"/>
      <c r="B199" s="123" t="s">
        <v>137</v>
      </c>
      <c r="C199" s="123"/>
      <c r="D199" s="180" t="s">
        <v>972</v>
      </c>
      <c r="E199" s="129">
        <f t="shared" si="34"/>
        <v>0</v>
      </c>
      <c r="F199" s="129"/>
      <c r="G199" s="129"/>
      <c r="H199" s="129"/>
      <c r="I199" s="129"/>
      <c r="J199" s="108">
        <f t="shared" si="35"/>
        <v>0</v>
      </c>
      <c r="K199" s="129"/>
      <c r="L199" s="129"/>
      <c r="M199" s="129"/>
      <c r="N199" s="129"/>
      <c r="O199" s="129"/>
      <c r="P199" s="108">
        <f t="shared" si="36"/>
        <v>0</v>
      </c>
      <c r="Q199" s="287">
        <f t="shared" si="30"/>
        <v>0</v>
      </c>
      <c r="R199" s="5"/>
      <c r="S199" s="6"/>
      <c r="T199" s="6"/>
      <c r="U199" s="6"/>
      <c r="V199" s="6"/>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row>
    <row r="200" spans="1:66" ht="42" hidden="1">
      <c r="A200" s="127"/>
      <c r="B200" s="118"/>
      <c r="C200" s="118"/>
      <c r="D200" s="173" t="s">
        <v>180</v>
      </c>
      <c r="E200" s="112">
        <f t="shared" si="34"/>
        <v>0</v>
      </c>
      <c r="F200" s="112"/>
      <c r="G200" s="156"/>
      <c r="H200" s="156"/>
      <c r="I200" s="156"/>
      <c r="J200" s="112"/>
      <c r="K200" s="156"/>
      <c r="L200" s="156"/>
      <c r="M200" s="156"/>
      <c r="N200" s="156"/>
      <c r="O200" s="112"/>
      <c r="P200" s="112">
        <f t="shared" si="36"/>
        <v>0</v>
      </c>
      <c r="Q200" s="287">
        <f t="shared" si="30"/>
        <v>0</v>
      </c>
      <c r="R200" s="5"/>
      <c r="S200" s="6"/>
      <c r="T200" s="6"/>
      <c r="U200" s="6"/>
      <c r="V200" s="6"/>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row>
    <row r="201" spans="1:66" ht="39.65" hidden="1" customHeight="1">
      <c r="A201" s="151" t="s">
        <v>674</v>
      </c>
      <c r="B201" s="151" t="s">
        <v>33</v>
      </c>
      <c r="C201" s="151" t="s">
        <v>942</v>
      </c>
      <c r="D201" s="2" t="s">
        <v>543</v>
      </c>
      <c r="E201" s="138">
        <f t="shared" si="34"/>
        <v>0</v>
      </c>
      <c r="F201" s="138"/>
      <c r="G201" s="256"/>
      <c r="H201" s="256"/>
      <c r="I201" s="256"/>
      <c r="J201" s="201">
        <f t="shared" ref="J201:J209" si="37">+L201+O201</f>
        <v>0</v>
      </c>
      <c r="K201" s="225"/>
      <c r="L201" s="225"/>
      <c r="M201" s="256"/>
      <c r="N201" s="256"/>
      <c r="O201" s="138"/>
      <c r="P201" s="138">
        <f t="shared" si="36"/>
        <v>0</v>
      </c>
      <c r="Q201" s="289">
        <f t="shared" si="30"/>
        <v>0</v>
      </c>
      <c r="R201" s="250"/>
      <c r="S201" s="252"/>
      <c r="T201" s="254"/>
      <c r="U201" s="6"/>
      <c r="V201" s="6"/>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row>
    <row r="202" spans="1:66" ht="42" hidden="1">
      <c r="A202" s="113" t="s">
        <v>675</v>
      </c>
      <c r="B202" s="113" t="s">
        <v>363</v>
      </c>
      <c r="C202" s="113" t="s">
        <v>362</v>
      </c>
      <c r="D202" s="170" t="s">
        <v>202</v>
      </c>
      <c r="E202" s="102">
        <f t="shared" si="34"/>
        <v>0</v>
      </c>
      <c r="F202" s="102"/>
      <c r="G202" s="102"/>
      <c r="H202" s="102"/>
      <c r="I202" s="102"/>
      <c r="J202" s="102">
        <f t="shared" si="37"/>
        <v>0</v>
      </c>
      <c r="K202" s="102"/>
      <c r="L202" s="102"/>
      <c r="M202" s="102"/>
      <c r="N202" s="102"/>
      <c r="O202" s="102"/>
      <c r="P202" s="102">
        <f t="shared" si="36"/>
        <v>0</v>
      </c>
      <c r="Q202" s="287">
        <f t="shared" si="30"/>
        <v>0</v>
      </c>
      <c r="R202" s="22"/>
      <c r="S202" s="43"/>
      <c r="T202" s="43"/>
      <c r="U202" s="43"/>
      <c r="V202" s="43"/>
    </row>
    <row r="203" spans="1:66" ht="48.65" hidden="1" customHeight="1">
      <c r="A203" s="125" t="s">
        <v>162</v>
      </c>
      <c r="B203" s="125" t="s">
        <v>203</v>
      </c>
      <c r="C203" s="125" t="s">
        <v>943</v>
      </c>
      <c r="D203" s="3" t="s">
        <v>254</v>
      </c>
      <c r="E203" s="138">
        <f t="shared" si="34"/>
        <v>0</v>
      </c>
      <c r="F203" s="138"/>
      <c r="G203" s="138"/>
      <c r="H203" s="138"/>
      <c r="I203" s="138"/>
      <c r="J203" s="138">
        <f t="shared" si="37"/>
        <v>0</v>
      </c>
      <c r="K203" s="138"/>
      <c r="L203" s="138"/>
      <c r="M203" s="138"/>
      <c r="N203" s="138"/>
      <c r="O203" s="138"/>
      <c r="P203" s="138">
        <f t="shared" si="36"/>
        <v>0</v>
      </c>
      <c r="Q203" s="289">
        <f t="shared" si="30"/>
        <v>0</v>
      </c>
      <c r="R203" s="22"/>
      <c r="S203" s="43"/>
      <c r="T203" s="43"/>
      <c r="U203" s="43"/>
      <c r="V203" s="43"/>
    </row>
    <row r="204" spans="1:66" ht="82.15" hidden="1" customHeight="1">
      <c r="A204" s="125" t="s">
        <v>163</v>
      </c>
      <c r="B204" s="125" t="s">
        <v>204</v>
      </c>
      <c r="C204" s="125" t="s">
        <v>944</v>
      </c>
      <c r="D204" s="171" t="s">
        <v>189</v>
      </c>
      <c r="E204" s="138">
        <f t="shared" si="34"/>
        <v>0</v>
      </c>
      <c r="F204" s="138"/>
      <c r="G204" s="138"/>
      <c r="H204" s="138"/>
      <c r="I204" s="138"/>
      <c r="J204" s="138">
        <f>+L204+O204</f>
        <v>0</v>
      </c>
      <c r="K204" s="138"/>
      <c r="L204" s="138"/>
      <c r="M204" s="138"/>
      <c r="N204" s="138"/>
      <c r="O204" s="138"/>
      <c r="P204" s="138">
        <f t="shared" si="36"/>
        <v>0</v>
      </c>
      <c r="Q204" s="289">
        <f t="shared" si="30"/>
        <v>0</v>
      </c>
      <c r="R204" s="261"/>
      <c r="S204" s="292"/>
      <c r="T204" s="292"/>
      <c r="U204" s="292"/>
      <c r="V204" s="292"/>
      <c r="W204" s="261"/>
      <c r="X204" s="261"/>
      <c r="Y204" s="261"/>
      <c r="Z204" s="261"/>
      <c r="AA204" s="261"/>
      <c r="AB204" s="261"/>
      <c r="AC204" s="261"/>
      <c r="AD204" s="261"/>
      <c r="AE204" s="261"/>
      <c r="AF204" s="261"/>
      <c r="AG204" s="261"/>
      <c r="AH204" s="261"/>
      <c r="AI204" s="261"/>
      <c r="AJ204" s="261"/>
      <c r="AK204" s="261"/>
      <c r="AL204" s="261"/>
      <c r="AM204" s="261"/>
      <c r="AN204" s="261"/>
    </row>
    <row r="205" spans="1:66" ht="148.5" hidden="1" customHeight="1">
      <c r="A205" s="125" t="s">
        <v>381</v>
      </c>
      <c r="B205" s="125" t="s">
        <v>782</v>
      </c>
      <c r="C205" s="125" t="s">
        <v>946</v>
      </c>
      <c r="D205" s="171" t="s">
        <v>350</v>
      </c>
      <c r="E205" s="138">
        <f>+F205+I205</f>
        <v>0</v>
      </c>
      <c r="F205" s="138"/>
      <c r="G205" s="138"/>
      <c r="H205" s="138"/>
      <c r="I205" s="138"/>
      <c r="J205" s="138">
        <f t="shared" si="37"/>
        <v>0</v>
      </c>
      <c r="K205" s="138"/>
      <c r="L205" s="138"/>
      <c r="M205" s="138"/>
      <c r="N205" s="138"/>
      <c r="O205" s="138"/>
      <c r="P205" s="138">
        <f t="shared" si="36"/>
        <v>0</v>
      </c>
      <c r="Q205" s="289">
        <f t="shared" si="30"/>
        <v>0</v>
      </c>
      <c r="R205" s="261"/>
      <c r="S205" s="292"/>
      <c r="T205" s="292"/>
      <c r="U205" s="292"/>
      <c r="V205" s="292"/>
      <c r="W205" s="261"/>
      <c r="X205" s="261"/>
      <c r="Y205" s="261"/>
      <c r="Z205" s="261"/>
      <c r="AA205" s="261"/>
      <c r="AB205" s="261"/>
      <c r="AC205" s="261"/>
      <c r="AD205" s="261"/>
      <c r="AE205" s="261"/>
      <c r="AF205" s="261"/>
      <c r="AG205" s="261"/>
      <c r="AH205" s="261"/>
      <c r="AI205" s="261"/>
      <c r="AJ205" s="261"/>
      <c r="AK205" s="261"/>
      <c r="AL205" s="261"/>
      <c r="AM205" s="261"/>
      <c r="AN205" s="261"/>
    </row>
    <row r="206" spans="1:66" ht="57" hidden="1" customHeight="1">
      <c r="A206" s="125" t="s">
        <v>30</v>
      </c>
      <c r="B206" s="125" t="s">
        <v>302</v>
      </c>
      <c r="C206" s="125" t="s">
        <v>882</v>
      </c>
      <c r="D206" s="171" t="s">
        <v>710</v>
      </c>
      <c r="E206" s="138">
        <f>+F206+I206</f>
        <v>0</v>
      </c>
      <c r="F206" s="138"/>
      <c r="G206" s="138"/>
      <c r="H206" s="138"/>
      <c r="I206" s="138"/>
      <c r="J206" s="138">
        <f t="shared" si="37"/>
        <v>0</v>
      </c>
      <c r="K206" s="138"/>
      <c r="L206" s="138"/>
      <c r="M206" s="138"/>
      <c r="N206" s="138"/>
      <c r="O206" s="138"/>
      <c r="P206" s="138">
        <f t="shared" si="36"/>
        <v>0</v>
      </c>
      <c r="Q206" s="287">
        <f t="shared" si="30"/>
        <v>0</v>
      </c>
      <c r="R206" s="22"/>
      <c r="S206" s="43"/>
      <c r="T206" s="43"/>
      <c r="U206" s="43"/>
      <c r="V206" s="43"/>
    </row>
    <row r="207" spans="1:66" ht="57.75" hidden="1" customHeight="1">
      <c r="A207" s="125" t="s">
        <v>384</v>
      </c>
      <c r="B207" s="125" t="s">
        <v>499</v>
      </c>
      <c r="C207" s="125" t="s">
        <v>653</v>
      </c>
      <c r="D207" s="230" t="s">
        <v>255</v>
      </c>
      <c r="E207" s="138">
        <f>+F207+I207</f>
        <v>0</v>
      </c>
      <c r="F207" s="138"/>
      <c r="G207" s="138"/>
      <c r="H207" s="138"/>
      <c r="I207" s="138"/>
      <c r="J207" s="138">
        <f t="shared" si="37"/>
        <v>0</v>
      </c>
      <c r="K207" s="138"/>
      <c r="L207" s="138"/>
      <c r="M207" s="138"/>
      <c r="N207" s="138"/>
      <c r="O207" s="138"/>
      <c r="P207" s="138">
        <f t="shared" si="36"/>
        <v>0</v>
      </c>
      <c r="Q207" s="289">
        <f t="shared" si="30"/>
        <v>0</v>
      </c>
      <c r="R207" s="22"/>
      <c r="S207" s="43"/>
      <c r="T207" s="43"/>
      <c r="U207" s="43"/>
      <c r="V207" s="43"/>
    </row>
    <row r="208" spans="1:66" ht="116.25" hidden="1" customHeight="1">
      <c r="A208" s="125" t="s">
        <v>236</v>
      </c>
      <c r="B208" s="125" t="s">
        <v>190</v>
      </c>
      <c r="C208" s="125" t="s">
        <v>945</v>
      </c>
      <c r="D208" s="2" t="s">
        <v>562</v>
      </c>
      <c r="E208" s="138">
        <f t="shared" si="34"/>
        <v>0</v>
      </c>
      <c r="F208" s="138"/>
      <c r="G208" s="138"/>
      <c r="H208" s="138"/>
      <c r="I208" s="138"/>
      <c r="J208" s="138">
        <f t="shared" si="37"/>
        <v>0</v>
      </c>
      <c r="K208" s="138"/>
      <c r="L208" s="138"/>
      <c r="M208" s="138"/>
      <c r="N208" s="138"/>
      <c r="O208" s="138"/>
      <c r="P208" s="138">
        <f t="shared" si="36"/>
        <v>0</v>
      </c>
      <c r="Q208" s="287">
        <f t="shared" si="30"/>
        <v>0</v>
      </c>
      <c r="R208" s="22"/>
      <c r="S208" s="43"/>
      <c r="T208" s="43"/>
      <c r="U208" s="43"/>
      <c r="V208" s="43"/>
    </row>
    <row r="209" spans="1:66" ht="52.15" hidden="1" customHeight="1">
      <c r="A209" s="125" t="s">
        <v>382</v>
      </c>
      <c r="B209" s="125" t="s">
        <v>359</v>
      </c>
      <c r="C209" s="125" t="s">
        <v>216</v>
      </c>
      <c r="D209" s="2" t="s">
        <v>26</v>
      </c>
      <c r="E209" s="138">
        <f t="shared" si="34"/>
        <v>0</v>
      </c>
      <c r="F209" s="138"/>
      <c r="G209" s="138"/>
      <c r="H209" s="138"/>
      <c r="I209" s="138"/>
      <c r="J209" s="138">
        <f t="shared" si="37"/>
        <v>0</v>
      </c>
      <c r="K209" s="138"/>
      <c r="L209" s="138"/>
      <c r="M209" s="138"/>
      <c r="N209" s="138"/>
      <c r="O209" s="138"/>
      <c r="P209" s="138">
        <f t="shared" si="36"/>
        <v>0</v>
      </c>
      <c r="Q209" s="289">
        <f t="shared" si="30"/>
        <v>0</v>
      </c>
      <c r="R209" s="22"/>
      <c r="S209" s="43"/>
      <c r="T209" s="43"/>
      <c r="U209" s="43"/>
      <c r="V209" s="43"/>
    </row>
    <row r="210" spans="1:66" ht="63" hidden="1" customHeight="1">
      <c r="A210" s="125" t="s">
        <v>104</v>
      </c>
      <c r="B210" s="125" t="s">
        <v>13</v>
      </c>
      <c r="C210" s="125" t="s">
        <v>693</v>
      </c>
      <c r="D210" s="2" t="s">
        <v>206</v>
      </c>
      <c r="E210" s="138">
        <f>+F210+I210</f>
        <v>0</v>
      </c>
      <c r="F210" s="138"/>
      <c r="G210" s="138"/>
      <c r="H210" s="138"/>
      <c r="I210" s="138"/>
      <c r="J210" s="138"/>
      <c r="K210" s="138"/>
      <c r="L210" s="138"/>
      <c r="M210" s="138"/>
      <c r="N210" s="138"/>
      <c r="O210" s="138"/>
      <c r="P210" s="138">
        <f t="shared" si="36"/>
        <v>0</v>
      </c>
      <c r="Q210" s="287">
        <f t="shared" si="30"/>
        <v>0</v>
      </c>
      <c r="R210" s="22"/>
      <c r="S210" s="43"/>
      <c r="T210" s="43"/>
      <c r="U210" s="43"/>
      <c r="V210" s="43"/>
    </row>
    <row r="211" spans="1:66" ht="30.75" hidden="1" customHeight="1">
      <c r="A211" s="125" t="s">
        <v>787</v>
      </c>
      <c r="B211" s="125" t="s">
        <v>122</v>
      </c>
      <c r="C211" s="125" t="s">
        <v>693</v>
      </c>
      <c r="D211" s="153" t="s">
        <v>496</v>
      </c>
      <c r="E211" s="101">
        <f t="shared" si="34"/>
        <v>0</v>
      </c>
      <c r="F211" s="101"/>
      <c r="G211" s="101"/>
      <c r="H211" s="101"/>
      <c r="I211" s="101"/>
      <c r="J211" s="101"/>
      <c r="K211" s="101"/>
      <c r="L211" s="101"/>
      <c r="M211" s="101"/>
      <c r="N211" s="101"/>
      <c r="O211" s="101"/>
      <c r="P211" s="101">
        <f t="shared" si="36"/>
        <v>0</v>
      </c>
      <c r="Q211" s="287">
        <f t="shared" si="30"/>
        <v>0</v>
      </c>
      <c r="R211" s="22"/>
      <c r="S211" s="43"/>
      <c r="T211" s="43"/>
      <c r="U211" s="43"/>
      <c r="V211" s="43"/>
    </row>
    <row r="212" spans="1:66" ht="113.25" hidden="1" customHeight="1">
      <c r="A212" s="125" t="s">
        <v>383</v>
      </c>
      <c r="B212" s="125" t="s">
        <v>590</v>
      </c>
      <c r="C212" s="125" t="s">
        <v>652</v>
      </c>
      <c r="D212" s="171" t="s">
        <v>498</v>
      </c>
      <c r="E212" s="138">
        <f t="shared" si="34"/>
        <v>0</v>
      </c>
      <c r="F212" s="138"/>
      <c r="G212" s="138"/>
      <c r="H212" s="138"/>
      <c r="I212" s="138"/>
      <c r="J212" s="138">
        <f>+L212+O212</f>
        <v>0</v>
      </c>
      <c r="K212" s="138"/>
      <c r="L212" s="138"/>
      <c r="M212" s="138"/>
      <c r="N212" s="138"/>
      <c r="O212" s="138"/>
      <c r="P212" s="138">
        <f t="shared" si="36"/>
        <v>0</v>
      </c>
      <c r="Q212" s="289">
        <f t="shared" si="30"/>
        <v>0</v>
      </c>
      <c r="R212" s="22"/>
      <c r="S212" s="43"/>
      <c r="T212" s="43"/>
      <c r="U212" s="43"/>
      <c r="V212" s="43"/>
    </row>
    <row r="213" spans="1:66" ht="98.25" hidden="1" customHeight="1">
      <c r="A213" s="151" t="s">
        <v>256</v>
      </c>
      <c r="B213" s="151" t="s">
        <v>257</v>
      </c>
      <c r="C213" s="151" t="s">
        <v>962</v>
      </c>
      <c r="D213" s="257" t="s">
        <v>769</v>
      </c>
      <c r="E213" s="138">
        <f>+F213+I213</f>
        <v>0</v>
      </c>
      <c r="F213" s="138"/>
      <c r="G213" s="138"/>
      <c r="H213" s="138"/>
      <c r="I213" s="138"/>
      <c r="J213" s="138">
        <f>+L213+O213</f>
        <v>0</v>
      </c>
      <c r="K213" s="138"/>
      <c r="L213" s="138"/>
      <c r="M213" s="138"/>
      <c r="N213" s="138"/>
      <c r="O213" s="138"/>
      <c r="P213" s="138">
        <f t="shared" si="36"/>
        <v>0</v>
      </c>
      <c r="Q213" s="289">
        <f t="shared" si="30"/>
        <v>0</v>
      </c>
      <c r="R213" s="22"/>
      <c r="S213" s="43"/>
      <c r="T213" s="43"/>
      <c r="U213" s="43"/>
      <c r="V213" s="43"/>
    </row>
    <row r="214" spans="1:66" ht="75" hidden="1" customHeight="1">
      <c r="A214" s="151" t="s">
        <v>296</v>
      </c>
      <c r="B214" s="151" t="s">
        <v>297</v>
      </c>
      <c r="C214" s="151" t="s">
        <v>963</v>
      </c>
      <c r="D214" s="257" t="s">
        <v>53</v>
      </c>
      <c r="E214" s="138">
        <f>+F214+I214</f>
        <v>0</v>
      </c>
      <c r="F214" s="138"/>
      <c r="G214" s="138"/>
      <c r="H214" s="138"/>
      <c r="I214" s="138"/>
      <c r="J214" s="138">
        <f>+L214+O214</f>
        <v>0</v>
      </c>
      <c r="K214" s="138"/>
      <c r="L214" s="138"/>
      <c r="M214" s="138"/>
      <c r="N214" s="138"/>
      <c r="O214" s="138"/>
      <c r="P214" s="138">
        <f t="shared" si="36"/>
        <v>0</v>
      </c>
      <c r="Q214" s="289">
        <f t="shared" si="30"/>
        <v>0</v>
      </c>
      <c r="R214" s="22"/>
      <c r="S214" s="43"/>
      <c r="T214" s="43"/>
      <c r="U214" s="43"/>
      <c r="V214" s="43"/>
    </row>
    <row r="215" spans="1:66" ht="29.25" hidden="1" customHeight="1">
      <c r="A215" s="151" t="s">
        <v>385</v>
      </c>
      <c r="B215" s="151" t="s">
        <v>218</v>
      </c>
      <c r="C215" s="151" t="s">
        <v>963</v>
      </c>
      <c r="D215" s="183" t="s">
        <v>299</v>
      </c>
      <c r="E215" s="101">
        <f>+F215+I215</f>
        <v>0</v>
      </c>
      <c r="F215" s="101"/>
      <c r="G215" s="101"/>
      <c r="H215" s="101"/>
      <c r="I215" s="101"/>
      <c r="J215" s="101">
        <f>+L215+O215</f>
        <v>0</v>
      </c>
      <c r="K215" s="101"/>
      <c r="L215" s="101"/>
      <c r="M215" s="101"/>
      <c r="N215" s="101"/>
      <c r="O215" s="101"/>
      <c r="P215" s="101">
        <f t="shared" si="36"/>
        <v>0</v>
      </c>
      <c r="Q215" s="287">
        <f t="shared" si="30"/>
        <v>0</v>
      </c>
      <c r="R215" s="22"/>
      <c r="S215" s="43"/>
      <c r="T215" s="43"/>
      <c r="U215" s="43"/>
      <c r="V215" s="43"/>
    </row>
    <row r="216" spans="1:66" ht="84.75" hidden="1" customHeight="1">
      <c r="A216" s="125" t="s">
        <v>770</v>
      </c>
      <c r="B216" s="125" t="s">
        <v>771</v>
      </c>
      <c r="C216" s="125" t="s">
        <v>482</v>
      </c>
      <c r="D216" s="263" t="s">
        <v>575</v>
      </c>
      <c r="E216" s="138">
        <f t="shared" si="34"/>
        <v>0</v>
      </c>
      <c r="F216" s="138"/>
      <c r="G216" s="138"/>
      <c r="H216" s="138"/>
      <c r="I216" s="138"/>
      <c r="J216" s="138">
        <f>+L216+O216</f>
        <v>0</v>
      </c>
      <c r="K216" s="138"/>
      <c r="L216" s="138"/>
      <c r="M216" s="138"/>
      <c r="N216" s="138"/>
      <c r="O216" s="138"/>
      <c r="P216" s="138">
        <f t="shared" si="36"/>
        <v>0</v>
      </c>
      <c r="Q216" s="289">
        <f t="shared" si="30"/>
        <v>0</v>
      </c>
      <c r="R216" s="14"/>
      <c r="S216" s="19"/>
      <c r="T216" s="19"/>
      <c r="U216" s="19"/>
      <c r="V216" s="19"/>
      <c r="W216" s="14"/>
      <c r="AS216" s="5"/>
      <c r="AT216" s="5"/>
      <c r="AU216" s="5"/>
      <c r="AV216" s="5"/>
      <c r="AW216" s="5"/>
      <c r="AX216" s="5"/>
      <c r="AY216" s="5"/>
      <c r="AZ216" s="5"/>
      <c r="BA216" s="5"/>
      <c r="BB216" s="5"/>
      <c r="BC216" s="5"/>
      <c r="BD216" s="5"/>
      <c r="BE216" s="5"/>
      <c r="BF216" s="5"/>
      <c r="BG216" s="5"/>
      <c r="BH216" s="5"/>
      <c r="BI216" s="5"/>
      <c r="BJ216" s="5"/>
      <c r="BK216" s="5"/>
      <c r="BL216" s="5"/>
      <c r="BM216" s="5"/>
      <c r="BN216" s="5"/>
    </row>
    <row r="217" spans="1:66" ht="30" hidden="1" customHeight="1">
      <c r="A217" s="119"/>
      <c r="B217" s="119"/>
      <c r="C217" s="119"/>
      <c r="D217" s="153" t="s">
        <v>535</v>
      </c>
      <c r="E217" s="101">
        <f t="shared" si="34"/>
        <v>0</v>
      </c>
      <c r="F217" s="101"/>
      <c r="G217" s="101"/>
      <c r="H217" s="101"/>
      <c r="I217" s="101"/>
      <c r="J217" s="101"/>
      <c r="K217" s="101"/>
      <c r="L217" s="101"/>
      <c r="M217" s="101"/>
      <c r="N217" s="101"/>
      <c r="O217" s="101"/>
      <c r="P217" s="101">
        <f t="shared" si="36"/>
        <v>0</v>
      </c>
      <c r="Q217" s="287">
        <f t="shared" si="30"/>
        <v>0</v>
      </c>
      <c r="R217" s="14"/>
      <c r="S217" s="19"/>
      <c r="T217" s="19"/>
      <c r="U217" s="19"/>
      <c r="V217" s="19"/>
      <c r="W217" s="14"/>
      <c r="AS217" s="5"/>
      <c r="AT217" s="5"/>
      <c r="AU217" s="5"/>
      <c r="AV217" s="5"/>
      <c r="AW217" s="5"/>
      <c r="AX217" s="5"/>
      <c r="AY217" s="5"/>
      <c r="AZ217" s="5"/>
      <c r="BA217" s="5"/>
      <c r="BB217" s="5"/>
      <c r="BC217" s="5"/>
      <c r="BD217" s="5"/>
      <c r="BE217" s="5"/>
      <c r="BF217" s="5"/>
      <c r="BG217" s="5"/>
      <c r="BH217" s="5"/>
      <c r="BI217" s="5"/>
      <c r="BJ217" s="5"/>
      <c r="BK217" s="5"/>
      <c r="BL217" s="5"/>
      <c r="BM217" s="5"/>
      <c r="BN217" s="5"/>
    </row>
    <row r="218" spans="1:66" ht="27.75" hidden="1" customHeight="1">
      <c r="A218" s="127"/>
      <c r="B218" s="127"/>
      <c r="C218" s="119"/>
      <c r="D218" s="179" t="s">
        <v>339</v>
      </c>
      <c r="E218" s="101">
        <f t="shared" si="34"/>
        <v>0</v>
      </c>
      <c r="F218" s="101"/>
      <c r="G218" s="101"/>
      <c r="H218" s="101"/>
      <c r="I218" s="101"/>
      <c r="J218" s="101">
        <f t="shared" ref="J218:J230" si="38">+L218+O218</f>
        <v>0</v>
      </c>
      <c r="K218" s="101"/>
      <c r="L218" s="101"/>
      <c r="M218" s="101"/>
      <c r="N218" s="101"/>
      <c r="O218" s="101"/>
      <c r="P218" s="101">
        <f t="shared" si="36"/>
        <v>0</v>
      </c>
      <c r="Q218" s="287">
        <f t="shared" si="30"/>
        <v>0</v>
      </c>
      <c r="R218" s="14"/>
      <c r="S218" s="19"/>
      <c r="T218" s="19"/>
      <c r="U218" s="19"/>
      <c r="V218" s="19"/>
      <c r="W218" s="14"/>
      <c r="AS218" s="5"/>
      <c r="AT218" s="5"/>
      <c r="AU218" s="5"/>
      <c r="AV218" s="5"/>
      <c r="AW218" s="5"/>
      <c r="AX218" s="5"/>
      <c r="AY218" s="5"/>
      <c r="AZ218" s="5"/>
      <c r="BA218" s="5"/>
      <c r="BB218" s="5"/>
      <c r="BC218" s="5"/>
      <c r="BD218" s="5"/>
      <c r="BE218" s="5"/>
      <c r="BF218" s="5"/>
      <c r="BG218" s="5"/>
      <c r="BH218" s="5"/>
      <c r="BI218" s="5"/>
      <c r="BJ218" s="5"/>
      <c r="BK218" s="5"/>
      <c r="BL218" s="5"/>
      <c r="BM218" s="5"/>
      <c r="BN218" s="5"/>
    </row>
    <row r="219" spans="1:66" ht="46.5" hidden="1" customHeight="1">
      <c r="A219" s="125"/>
      <c r="B219" s="125"/>
      <c r="C219" s="125"/>
      <c r="D219" s="166" t="s">
        <v>862</v>
      </c>
      <c r="E219" s="101">
        <f>+F219+I219</f>
        <v>0</v>
      </c>
      <c r="F219" s="101"/>
      <c r="G219" s="101"/>
      <c r="H219" s="101"/>
      <c r="I219" s="101"/>
      <c r="J219" s="101">
        <f t="shared" si="38"/>
        <v>0</v>
      </c>
      <c r="K219" s="101"/>
      <c r="L219" s="101"/>
      <c r="M219" s="101"/>
      <c r="N219" s="101"/>
      <c r="O219" s="101"/>
      <c r="P219" s="101">
        <f t="shared" si="36"/>
        <v>0</v>
      </c>
      <c r="Q219" s="287">
        <f t="shared" si="30"/>
        <v>0</v>
      </c>
      <c r="R219" s="14"/>
      <c r="S219" s="19"/>
      <c r="T219" s="19"/>
      <c r="U219" s="19"/>
      <c r="V219" s="19"/>
      <c r="W219" s="14"/>
      <c r="AS219" s="5"/>
      <c r="AT219" s="5"/>
      <c r="AU219" s="5"/>
      <c r="AV219" s="5"/>
      <c r="AW219" s="5"/>
      <c r="AX219" s="5"/>
      <c r="AY219" s="5"/>
      <c r="AZ219" s="5"/>
      <c r="BA219" s="5"/>
      <c r="BB219" s="5"/>
      <c r="BC219" s="5"/>
      <c r="BD219" s="5"/>
      <c r="BE219" s="5"/>
      <c r="BF219" s="5"/>
      <c r="BG219" s="5"/>
      <c r="BH219" s="5"/>
      <c r="BI219" s="5"/>
      <c r="BJ219" s="5"/>
      <c r="BK219" s="5"/>
      <c r="BL219" s="5"/>
      <c r="BM219" s="5"/>
      <c r="BN219" s="5"/>
    </row>
    <row r="220" spans="1:66" ht="42" hidden="1" customHeight="1">
      <c r="A220" s="125"/>
      <c r="B220" s="125"/>
      <c r="C220" s="125"/>
      <c r="D220" s="166" t="s">
        <v>863</v>
      </c>
      <c r="E220" s="101">
        <f>+F220+I220</f>
        <v>0</v>
      </c>
      <c r="F220" s="101"/>
      <c r="G220" s="101"/>
      <c r="H220" s="101"/>
      <c r="I220" s="101"/>
      <c r="J220" s="101">
        <f>+L220+O220</f>
        <v>0</v>
      </c>
      <c r="K220" s="101"/>
      <c r="L220" s="101"/>
      <c r="M220" s="101"/>
      <c r="N220" s="101"/>
      <c r="O220" s="101"/>
      <c r="P220" s="101">
        <f t="shared" si="36"/>
        <v>0</v>
      </c>
      <c r="Q220" s="287">
        <f t="shared" si="30"/>
        <v>0</v>
      </c>
      <c r="R220" s="14"/>
      <c r="S220" s="19"/>
      <c r="T220" s="19"/>
      <c r="U220" s="19"/>
      <c r="V220" s="19"/>
      <c r="W220" s="14"/>
      <c r="AS220" s="5"/>
      <c r="AT220" s="5"/>
      <c r="AU220" s="5"/>
      <c r="AV220" s="5"/>
      <c r="AW220" s="5"/>
      <c r="AX220" s="5"/>
      <c r="AY220" s="5"/>
      <c r="AZ220" s="5"/>
      <c r="BA220" s="5"/>
      <c r="BB220" s="5"/>
      <c r="BC220" s="5"/>
      <c r="BD220" s="5"/>
      <c r="BE220" s="5"/>
      <c r="BF220" s="5"/>
      <c r="BG220" s="5"/>
      <c r="BH220" s="5"/>
      <c r="BI220" s="5"/>
      <c r="BJ220" s="5"/>
      <c r="BK220" s="5"/>
      <c r="BL220" s="5"/>
      <c r="BM220" s="5"/>
      <c r="BN220" s="5"/>
    </row>
    <row r="221" spans="1:66" ht="52.5" hidden="1" customHeight="1">
      <c r="A221" s="125" t="s">
        <v>853</v>
      </c>
      <c r="B221" s="125" t="s">
        <v>854</v>
      </c>
      <c r="C221" s="125" t="s">
        <v>654</v>
      </c>
      <c r="D221" s="171" t="s">
        <v>500</v>
      </c>
      <c r="E221" s="138">
        <f>+F221+I221</f>
        <v>0</v>
      </c>
      <c r="F221" s="138"/>
      <c r="G221" s="138"/>
      <c r="H221" s="138"/>
      <c r="I221" s="138"/>
      <c r="J221" s="138">
        <f t="shared" si="38"/>
        <v>0</v>
      </c>
      <c r="K221" s="138"/>
      <c r="L221" s="138"/>
      <c r="M221" s="138"/>
      <c r="N221" s="138"/>
      <c r="O221" s="138"/>
      <c r="P221" s="138">
        <f t="shared" si="36"/>
        <v>0</v>
      </c>
      <c r="Q221" s="289">
        <f t="shared" si="30"/>
        <v>0</v>
      </c>
      <c r="R221" s="22"/>
      <c r="S221" s="43"/>
      <c r="T221" s="43"/>
      <c r="U221" s="43"/>
      <c r="V221" s="43"/>
    </row>
    <row r="222" spans="1:66" ht="86.25" hidden="1" customHeight="1">
      <c r="A222" s="125" t="s">
        <v>341</v>
      </c>
      <c r="B222" s="125" t="s">
        <v>38</v>
      </c>
      <c r="C222" s="125" t="s">
        <v>478</v>
      </c>
      <c r="D222" s="230" t="s">
        <v>282</v>
      </c>
      <c r="E222" s="138">
        <f>+F222+I222</f>
        <v>0</v>
      </c>
      <c r="F222" s="138"/>
      <c r="G222" s="138"/>
      <c r="H222" s="138"/>
      <c r="I222" s="138"/>
      <c r="J222" s="138">
        <f t="shared" si="38"/>
        <v>0</v>
      </c>
      <c r="K222" s="138"/>
      <c r="L222" s="138"/>
      <c r="M222" s="138"/>
      <c r="N222" s="138"/>
      <c r="O222" s="138"/>
      <c r="P222" s="138">
        <f>+E222+J222</f>
        <v>0</v>
      </c>
      <c r="Q222" s="289">
        <f t="shared" si="30"/>
        <v>0</v>
      </c>
      <c r="R222" s="22"/>
      <c r="S222" s="43"/>
      <c r="T222" s="43"/>
      <c r="U222" s="43"/>
      <c r="V222" s="43"/>
    </row>
    <row r="223" spans="1:66" ht="71.25" hidden="1" customHeight="1">
      <c r="A223" s="125" t="s">
        <v>917</v>
      </c>
      <c r="B223" s="125" t="s">
        <v>918</v>
      </c>
      <c r="C223" s="125" t="s">
        <v>623</v>
      </c>
      <c r="D223" s="171" t="s">
        <v>196</v>
      </c>
      <c r="E223" s="138">
        <f t="shared" si="34"/>
        <v>0</v>
      </c>
      <c r="F223" s="138"/>
      <c r="G223" s="138"/>
      <c r="H223" s="138"/>
      <c r="I223" s="138"/>
      <c r="J223" s="138">
        <f t="shared" si="38"/>
        <v>0</v>
      </c>
      <c r="K223" s="138"/>
      <c r="L223" s="138"/>
      <c r="M223" s="138"/>
      <c r="N223" s="138"/>
      <c r="O223" s="138"/>
      <c r="P223" s="138">
        <f t="shared" ref="P223:P230" si="39">+E223+J223</f>
        <v>0</v>
      </c>
      <c r="Q223" s="289">
        <f t="shared" si="30"/>
        <v>0</v>
      </c>
      <c r="R223" s="22"/>
      <c r="S223" s="43"/>
      <c r="T223" s="43"/>
      <c r="U223" s="43"/>
      <c r="V223" s="43"/>
    </row>
    <row r="224" spans="1:66" ht="28" hidden="1">
      <c r="A224" s="116" t="s">
        <v>386</v>
      </c>
      <c r="B224" s="116" t="s">
        <v>0</v>
      </c>
      <c r="C224" s="116" t="s">
        <v>928</v>
      </c>
      <c r="D224" s="176" t="s">
        <v>1</v>
      </c>
      <c r="E224" s="102">
        <f t="shared" ref="E224:E230" si="40">+F224+I224</f>
        <v>0</v>
      </c>
      <c r="F224" s="102"/>
      <c r="G224" s="102"/>
      <c r="H224" s="102"/>
      <c r="I224" s="102"/>
      <c r="J224" s="102">
        <f t="shared" si="38"/>
        <v>0</v>
      </c>
      <c r="K224" s="102"/>
      <c r="L224" s="102"/>
      <c r="M224" s="102"/>
      <c r="N224" s="102"/>
      <c r="O224" s="102"/>
      <c r="P224" s="102">
        <f t="shared" si="39"/>
        <v>0</v>
      </c>
      <c r="Q224" s="287">
        <f t="shared" si="30"/>
        <v>0</v>
      </c>
      <c r="R224" s="5"/>
      <c r="S224" s="62"/>
      <c r="T224" s="62"/>
      <c r="U224" s="62"/>
      <c r="V224" s="62"/>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row>
    <row r="225" spans="1:66" ht="115.5" hidden="1" customHeight="1">
      <c r="A225" s="119" t="s">
        <v>767</v>
      </c>
      <c r="B225" s="119" t="s">
        <v>908</v>
      </c>
      <c r="C225" s="119" t="s">
        <v>156</v>
      </c>
      <c r="D225" s="195" t="s">
        <v>272</v>
      </c>
      <c r="E225" s="101">
        <f>+F225+I225</f>
        <v>0</v>
      </c>
      <c r="F225" s="101"/>
      <c r="G225" s="101"/>
      <c r="H225" s="101"/>
      <c r="I225" s="101"/>
      <c r="J225" s="101">
        <f>+L225+O225</f>
        <v>0</v>
      </c>
      <c r="K225" s="101"/>
      <c r="L225" s="101"/>
      <c r="M225" s="101"/>
      <c r="N225" s="101"/>
      <c r="O225" s="101"/>
      <c r="P225" s="101">
        <f>+E225+J225</f>
        <v>0</v>
      </c>
      <c r="Q225" s="287">
        <f t="shared" si="30"/>
        <v>0</v>
      </c>
      <c r="R225" s="5"/>
      <c r="S225" s="62"/>
      <c r="T225" s="62"/>
      <c r="U225" s="62"/>
      <c r="V225" s="62"/>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row>
    <row r="226" spans="1:66" ht="52.15" hidden="1" customHeight="1">
      <c r="A226" s="119" t="s">
        <v>389</v>
      </c>
      <c r="B226" s="119" t="s">
        <v>620</v>
      </c>
      <c r="C226" s="119" t="s">
        <v>852</v>
      </c>
      <c r="D226" s="153" t="s">
        <v>621</v>
      </c>
      <c r="E226" s="101">
        <f t="shared" si="40"/>
        <v>0</v>
      </c>
      <c r="F226" s="101"/>
      <c r="G226" s="101"/>
      <c r="H226" s="101"/>
      <c r="I226" s="101"/>
      <c r="J226" s="101">
        <f t="shared" si="38"/>
        <v>0</v>
      </c>
      <c r="K226" s="101"/>
      <c r="L226" s="101"/>
      <c r="M226" s="101"/>
      <c r="N226" s="101"/>
      <c r="O226" s="101"/>
      <c r="P226" s="101">
        <f t="shared" si="39"/>
        <v>0</v>
      </c>
      <c r="Q226" s="287">
        <f t="shared" si="30"/>
        <v>0</v>
      </c>
      <c r="R226" s="5"/>
      <c r="S226" s="62"/>
      <c r="T226" s="62"/>
      <c r="U226" s="62"/>
      <c r="V226" s="62"/>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row>
    <row r="227" spans="1:66" ht="47.5" hidden="1" customHeight="1">
      <c r="A227" s="125" t="s">
        <v>484</v>
      </c>
      <c r="B227" s="125" t="s">
        <v>485</v>
      </c>
      <c r="C227" s="125" t="s">
        <v>483</v>
      </c>
      <c r="D227" s="2" t="s">
        <v>486</v>
      </c>
      <c r="E227" s="138">
        <f t="shared" si="40"/>
        <v>0</v>
      </c>
      <c r="F227" s="138"/>
      <c r="G227" s="138"/>
      <c r="H227" s="138"/>
      <c r="I227" s="138"/>
      <c r="J227" s="138">
        <f t="shared" si="38"/>
        <v>0</v>
      </c>
      <c r="K227" s="138"/>
      <c r="L227" s="138"/>
      <c r="M227" s="138"/>
      <c r="N227" s="138"/>
      <c r="O227" s="138"/>
      <c r="P227" s="138">
        <f t="shared" si="39"/>
        <v>0</v>
      </c>
      <c r="Q227" s="287">
        <f t="shared" si="30"/>
        <v>0</v>
      </c>
      <c r="R227" s="5"/>
      <c r="S227" s="62"/>
      <c r="T227" s="62"/>
      <c r="U227" s="62"/>
      <c r="V227" s="62"/>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row>
    <row r="228" spans="1:66" ht="72" hidden="1" customHeight="1">
      <c r="A228" s="125" t="s">
        <v>7</v>
      </c>
      <c r="B228" s="125" t="s">
        <v>353</v>
      </c>
      <c r="C228" s="115" t="s">
        <v>483</v>
      </c>
      <c r="D228" s="226" t="s">
        <v>568</v>
      </c>
      <c r="E228" s="138">
        <f t="shared" si="40"/>
        <v>0</v>
      </c>
      <c r="F228" s="138"/>
      <c r="G228" s="138"/>
      <c r="H228" s="138"/>
      <c r="I228" s="138"/>
      <c r="J228" s="138">
        <f t="shared" si="38"/>
        <v>0</v>
      </c>
      <c r="K228" s="138"/>
      <c r="L228" s="138"/>
      <c r="M228" s="138"/>
      <c r="N228" s="138"/>
      <c r="O228" s="138"/>
      <c r="P228" s="138">
        <f t="shared" si="39"/>
        <v>0</v>
      </c>
      <c r="Q228" s="287">
        <f t="shared" si="30"/>
        <v>0</v>
      </c>
      <c r="R228" s="5"/>
      <c r="S228" s="62"/>
      <c r="T228" s="62"/>
      <c r="U228" s="62"/>
      <c r="V228" s="62"/>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row>
    <row r="229" spans="1:66" ht="188.25" hidden="1" customHeight="1">
      <c r="A229" s="151" t="s">
        <v>556</v>
      </c>
      <c r="B229" s="151" t="s">
        <v>865</v>
      </c>
      <c r="C229" s="151" t="s">
        <v>211</v>
      </c>
      <c r="D229" s="258" t="s">
        <v>812</v>
      </c>
      <c r="E229" s="138">
        <f>+F229+I229</f>
        <v>0</v>
      </c>
      <c r="F229" s="138"/>
      <c r="G229" s="138"/>
      <c r="H229" s="138"/>
      <c r="I229" s="138"/>
      <c r="J229" s="138">
        <f t="shared" si="38"/>
        <v>0</v>
      </c>
      <c r="K229" s="138"/>
      <c r="L229" s="138"/>
      <c r="M229" s="138"/>
      <c r="N229" s="138"/>
      <c r="O229" s="138"/>
      <c r="P229" s="138">
        <f t="shared" si="39"/>
        <v>0</v>
      </c>
      <c r="Q229" s="287">
        <f t="shared" si="30"/>
        <v>0</v>
      </c>
      <c r="R229" s="5"/>
      <c r="S229" s="62"/>
      <c r="T229" s="62"/>
      <c r="U229" s="62"/>
      <c r="V229" s="62"/>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s="5"/>
      <c r="BI229" s="5"/>
      <c r="BJ229" s="5"/>
      <c r="BK229" s="5"/>
      <c r="BL229" s="5"/>
      <c r="BM229" s="5"/>
      <c r="BN229" s="5"/>
    </row>
    <row r="230" spans="1:66" ht="50.25" hidden="1" customHeight="1">
      <c r="A230" s="151" t="s">
        <v>390</v>
      </c>
      <c r="B230" s="151" t="s">
        <v>357</v>
      </c>
      <c r="C230" s="151" t="s">
        <v>927</v>
      </c>
      <c r="D230" s="2" t="s">
        <v>397</v>
      </c>
      <c r="E230" s="138">
        <f t="shared" si="40"/>
        <v>0</v>
      </c>
      <c r="F230" s="138"/>
      <c r="G230" s="138"/>
      <c r="H230" s="138"/>
      <c r="I230" s="138"/>
      <c r="J230" s="138">
        <f t="shared" si="38"/>
        <v>0</v>
      </c>
      <c r="K230" s="138"/>
      <c r="L230" s="138"/>
      <c r="M230" s="138"/>
      <c r="N230" s="138"/>
      <c r="O230" s="138"/>
      <c r="P230" s="138">
        <f t="shared" si="39"/>
        <v>0</v>
      </c>
      <c r="Q230" s="289">
        <f t="shared" si="30"/>
        <v>0</v>
      </c>
      <c r="R230" s="250"/>
      <c r="S230" s="252"/>
      <c r="T230" s="254"/>
      <c r="U230" s="62"/>
      <c r="V230" s="62"/>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row>
    <row r="231" spans="1:66" ht="49.5" hidden="1" customHeight="1">
      <c r="A231" s="202" t="s">
        <v>567</v>
      </c>
      <c r="B231" s="202" t="s">
        <v>751</v>
      </c>
      <c r="C231" s="202"/>
      <c r="D231" s="228" t="s">
        <v>215</v>
      </c>
      <c r="E231" s="137">
        <f>+E232+E233+E236+E235+E238+E237+E234</f>
        <v>0</v>
      </c>
      <c r="F231" s="137">
        <f t="shared" ref="F231:O231" si="41">+F232+F233+F236+F235+F238+F237+F234</f>
        <v>0</v>
      </c>
      <c r="G231" s="137">
        <f t="shared" si="41"/>
        <v>0</v>
      </c>
      <c r="H231" s="137">
        <f t="shared" si="41"/>
        <v>0</v>
      </c>
      <c r="I231" s="137">
        <f t="shared" si="41"/>
        <v>0</v>
      </c>
      <c r="J231" s="137">
        <f t="shared" si="41"/>
        <v>0</v>
      </c>
      <c r="K231" s="137">
        <f t="shared" si="41"/>
        <v>0</v>
      </c>
      <c r="L231" s="137">
        <f t="shared" si="41"/>
        <v>0</v>
      </c>
      <c r="M231" s="137">
        <f t="shared" si="41"/>
        <v>0</v>
      </c>
      <c r="N231" s="137">
        <f t="shared" si="41"/>
        <v>0</v>
      </c>
      <c r="O231" s="137">
        <f t="shared" si="41"/>
        <v>0</v>
      </c>
      <c r="P231" s="137">
        <f t="shared" ref="P231:P241" si="42">+E231+J231</f>
        <v>0</v>
      </c>
      <c r="Q231" s="289">
        <f t="shared" si="30"/>
        <v>0</v>
      </c>
      <c r="R231" s="252"/>
      <c r="S231" s="252"/>
      <c r="T231" s="254"/>
      <c r="U231" s="62"/>
      <c r="V231" s="62"/>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s="5"/>
      <c r="BI231" s="5"/>
      <c r="BJ231" s="5"/>
      <c r="BK231" s="5"/>
      <c r="BL231" s="5"/>
      <c r="BM231" s="5"/>
      <c r="BN231" s="5"/>
    </row>
    <row r="232" spans="1:66" ht="120.75" hidden="1" customHeight="1">
      <c r="A232" s="125" t="s">
        <v>75</v>
      </c>
      <c r="B232" s="125" t="s">
        <v>190</v>
      </c>
      <c r="C232" s="125" t="s">
        <v>945</v>
      </c>
      <c r="D232" s="2" t="s">
        <v>562</v>
      </c>
      <c r="E232" s="138">
        <f t="shared" ref="E232:E238" si="43">+F232+I232</f>
        <v>0</v>
      </c>
      <c r="F232" s="138"/>
      <c r="G232" s="138"/>
      <c r="H232" s="138"/>
      <c r="I232" s="138"/>
      <c r="J232" s="138">
        <f>+L232+O232</f>
        <v>0</v>
      </c>
      <c r="K232" s="138"/>
      <c r="L232" s="138"/>
      <c r="M232" s="138"/>
      <c r="N232" s="138"/>
      <c r="O232" s="138"/>
      <c r="P232" s="138">
        <f t="shared" si="42"/>
        <v>0</v>
      </c>
      <c r="Q232" s="289">
        <f t="shared" si="30"/>
        <v>0</v>
      </c>
      <c r="R232" s="250"/>
      <c r="S232" s="252"/>
      <c r="T232" s="254"/>
      <c r="U232" s="62"/>
      <c r="V232" s="62"/>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s="5"/>
      <c r="BI232" s="5"/>
      <c r="BJ232" s="5"/>
      <c r="BK232" s="5"/>
      <c r="BL232" s="5"/>
      <c r="BM232" s="5"/>
      <c r="BN232" s="5"/>
    </row>
    <row r="233" spans="1:66" ht="54.75" hidden="1" customHeight="1">
      <c r="A233" s="125" t="s">
        <v>990</v>
      </c>
      <c r="B233" s="125" t="s">
        <v>120</v>
      </c>
      <c r="C233" s="125" t="s">
        <v>964</v>
      </c>
      <c r="D233" s="171" t="s">
        <v>121</v>
      </c>
      <c r="E233" s="138">
        <f t="shared" si="43"/>
        <v>0</v>
      </c>
      <c r="F233" s="138"/>
      <c r="G233" s="138"/>
      <c r="H233" s="138"/>
      <c r="I233" s="138"/>
      <c r="J233" s="138">
        <f>+L233+O233</f>
        <v>0</v>
      </c>
      <c r="K233" s="138"/>
      <c r="L233" s="138"/>
      <c r="M233" s="138"/>
      <c r="N233" s="138"/>
      <c r="O233" s="138"/>
      <c r="P233" s="138">
        <f t="shared" si="42"/>
        <v>0</v>
      </c>
      <c r="Q233" s="289">
        <f t="shared" si="30"/>
        <v>0</v>
      </c>
      <c r="R233" s="250"/>
      <c r="S233" s="252"/>
      <c r="T233" s="254"/>
      <c r="U233" s="62"/>
      <c r="V233" s="62"/>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s="5"/>
      <c r="BI233" s="5"/>
      <c r="BJ233" s="5"/>
      <c r="BK233" s="5"/>
      <c r="BL233" s="5"/>
      <c r="BM233" s="5"/>
      <c r="BN233" s="5"/>
    </row>
    <row r="234" spans="1:66" ht="54.75" hidden="1" customHeight="1">
      <c r="A234" s="125" t="s">
        <v>289</v>
      </c>
      <c r="B234" s="125" t="s">
        <v>918</v>
      </c>
      <c r="C234" s="125" t="s">
        <v>623</v>
      </c>
      <c r="D234" s="171" t="s">
        <v>196</v>
      </c>
      <c r="E234" s="138">
        <f>+F234+I234</f>
        <v>0</v>
      </c>
      <c r="F234" s="138">
        <f>1500000-1500000</f>
        <v>0</v>
      </c>
      <c r="G234" s="138"/>
      <c r="H234" s="138"/>
      <c r="I234" s="138"/>
      <c r="J234" s="138">
        <f>+L234+O234</f>
        <v>0</v>
      </c>
      <c r="K234" s="138"/>
      <c r="L234" s="138"/>
      <c r="M234" s="138"/>
      <c r="N234" s="138"/>
      <c r="O234" s="138"/>
      <c r="P234" s="138">
        <f>+E234+J234</f>
        <v>0</v>
      </c>
      <c r="Q234" s="287">
        <f t="shared" si="30"/>
        <v>0</v>
      </c>
      <c r="R234" s="250"/>
      <c r="S234" s="252"/>
      <c r="T234" s="254"/>
      <c r="U234" s="62"/>
      <c r="V234" s="62"/>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s="5"/>
      <c r="BI234" s="5"/>
      <c r="BJ234" s="5"/>
      <c r="BK234" s="5"/>
      <c r="BL234" s="5"/>
      <c r="BM234" s="5"/>
      <c r="BN234" s="5"/>
    </row>
    <row r="235" spans="1:66" ht="28" hidden="1">
      <c r="A235" s="115" t="s">
        <v>991</v>
      </c>
      <c r="B235" s="119" t="s">
        <v>0</v>
      </c>
      <c r="C235" s="119" t="s">
        <v>928</v>
      </c>
      <c r="D235" s="170" t="s">
        <v>1</v>
      </c>
      <c r="E235" s="129">
        <f t="shared" si="43"/>
        <v>0</v>
      </c>
      <c r="F235" s="129"/>
      <c r="G235" s="129"/>
      <c r="H235" s="129"/>
      <c r="I235" s="129"/>
      <c r="J235" s="101">
        <f>+L235+O235</f>
        <v>0</v>
      </c>
      <c r="K235" s="161"/>
      <c r="L235" s="161"/>
      <c r="M235" s="161"/>
      <c r="N235" s="161"/>
      <c r="O235" s="103">
        <f>5000000-5000000</f>
        <v>0</v>
      </c>
      <c r="P235" s="103">
        <f t="shared" si="42"/>
        <v>0</v>
      </c>
      <c r="Q235" s="287">
        <f t="shared" si="30"/>
        <v>0</v>
      </c>
      <c r="R235" s="5"/>
      <c r="S235" s="62"/>
      <c r="T235" s="62"/>
      <c r="U235" s="62"/>
      <c r="V235" s="62"/>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s="5"/>
      <c r="BI235" s="5"/>
      <c r="BJ235" s="5"/>
      <c r="BK235" s="5"/>
      <c r="BL235" s="5"/>
      <c r="BM235" s="5"/>
      <c r="BN235" s="5"/>
    </row>
    <row r="236" spans="1:66" ht="261" hidden="1" customHeight="1">
      <c r="A236" s="125" t="s">
        <v>992</v>
      </c>
      <c r="B236" s="125" t="s">
        <v>622</v>
      </c>
      <c r="C236" s="125" t="s">
        <v>965</v>
      </c>
      <c r="D236" s="153" t="s">
        <v>367</v>
      </c>
      <c r="E236" s="98">
        <f t="shared" si="43"/>
        <v>0</v>
      </c>
      <c r="F236" s="98"/>
      <c r="G236" s="133"/>
      <c r="H236" s="133"/>
      <c r="I236" s="133"/>
      <c r="J236" s="133"/>
      <c r="K236" s="133"/>
      <c r="L236" s="133"/>
      <c r="M236" s="133"/>
      <c r="N236" s="133"/>
      <c r="O236" s="133"/>
      <c r="P236" s="101">
        <f t="shared" si="42"/>
        <v>0</v>
      </c>
      <c r="Q236" s="287">
        <f t="shared" si="30"/>
        <v>0</v>
      </c>
      <c r="R236" s="5"/>
      <c r="S236" s="62"/>
      <c r="T236" s="62"/>
      <c r="U236" s="62"/>
      <c r="V236" s="62"/>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c r="BA236" s="5"/>
      <c r="BB236" s="5"/>
      <c r="BC236" s="5"/>
      <c r="BD236" s="5"/>
      <c r="BE236" s="5"/>
      <c r="BF236" s="5"/>
      <c r="BG236" s="5"/>
      <c r="BH236" s="5"/>
      <c r="BI236" s="5"/>
      <c r="BJ236" s="5"/>
      <c r="BK236" s="5"/>
      <c r="BL236" s="5"/>
      <c r="BM236" s="5"/>
      <c r="BN236" s="5"/>
    </row>
    <row r="237" spans="1:66" ht="202.5" hidden="1" customHeight="1">
      <c r="A237" s="125" t="s">
        <v>864</v>
      </c>
      <c r="B237" s="125" t="s">
        <v>865</v>
      </c>
      <c r="C237" s="125" t="s">
        <v>156</v>
      </c>
      <c r="D237" s="248" t="s">
        <v>445</v>
      </c>
      <c r="E237" s="225">
        <f t="shared" si="43"/>
        <v>0</v>
      </c>
      <c r="F237" s="225"/>
      <c r="G237" s="244"/>
      <c r="H237" s="244"/>
      <c r="I237" s="225"/>
      <c r="J237" s="138">
        <f>+L237+O237</f>
        <v>0</v>
      </c>
      <c r="K237" s="244"/>
      <c r="L237" s="244"/>
      <c r="M237" s="244"/>
      <c r="N237" s="244"/>
      <c r="O237" s="225"/>
      <c r="P237" s="138">
        <f>+E237+J237</f>
        <v>0</v>
      </c>
      <c r="Q237" s="287">
        <f t="shared" si="30"/>
        <v>0</v>
      </c>
      <c r="R237" s="250"/>
      <c r="S237" s="252"/>
      <c r="T237" s="254">
        <f>+S237-R237</f>
        <v>0</v>
      </c>
      <c r="U237" s="62"/>
      <c r="V237" s="62"/>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s="5"/>
      <c r="BI237" s="5"/>
      <c r="BJ237" s="5"/>
      <c r="BK237" s="5"/>
      <c r="BL237" s="5"/>
      <c r="BM237" s="5"/>
      <c r="BN237" s="5"/>
    </row>
    <row r="238" spans="1:66" ht="40.15" hidden="1" customHeight="1">
      <c r="A238" s="125" t="s">
        <v>358</v>
      </c>
      <c r="B238" s="125" t="s">
        <v>357</v>
      </c>
      <c r="C238" s="125" t="s">
        <v>927</v>
      </c>
      <c r="D238" s="2" t="s">
        <v>397</v>
      </c>
      <c r="E238" s="225">
        <f t="shared" si="43"/>
        <v>0</v>
      </c>
      <c r="F238" s="138"/>
      <c r="G238" s="244"/>
      <c r="H238" s="244"/>
      <c r="I238" s="225"/>
      <c r="J238" s="138">
        <f>+L238+O238</f>
        <v>0</v>
      </c>
      <c r="K238" s="225">
        <f>2000000-2000000</f>
        <v>0</v>
      </c>
      <c r="L238" s="244"/>
      <c r="M238" s="244"/>
      <c r="N238" s="244"/>
      <c r="O238" s="225">
        <f>2000000-2000000</f>
        <v>0</v>
      </c>
      <c r="P238" s="138">
        <f t="shared" si="42"/>
        <v>0</v>
      </c>
      <c r="Q238" s="289">
        <f t="shared" si="30"/>
        <v>0</v>
      </c>
      <c r="R238" s="250"/>
      <c r="S238" s="252"/>
      <c r="T238" s="254"/>
      <c r="U238" s="62"/>
      <c r="V238" s="62"/>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c r="BN238" s="5"/>
    </row>
    <row r="239" spans="1:66" ht="68.25" hidden="1" customHeight="1">
      <c r="A239" s="202" t="s">
        <v>690</v>
      </c>
      <c r="B239" s="202" t="s">
        <v>967</v>
      </c>
      <c r="C239" s="202"/>
      <c r="D239" s="241" t="s">
        <v>697</v>
      </c>
      <c r="E239" s="137">
        <f>+E241+E242+E245+E247+E253+E255+E259+E263+E264+E275+E244+E243+E277+E270+E272+E278+E271</f>
        <v>0</v>
      </c>
      <c r="F239" s="137">
        <f t="shared" ref="F239:O239" si="44">+F241+F242+F245+F247+F253+F255+F259+F263+F264+F275+F244+F243+F277+F270+F272+F278+F271</f>
        <v>0</v>
      </c>
      <c r="G239" s="137">
        <f t="shared" si="44"/>
        <v>0</v>
      </c>
      <c r="H239" s="137">
        <f t="shared" si="44"/>
        <v>0</v>
      </c>
      <c r="I239" s="137">
        <f t="shared" si="44"/>
        <v>0</v>
      </c>
      <c r="J239" s="137">
        <f t="shared" si="44"/>
        <v>0</v>
      </c>
      <c r="K239" s="137">
        <f t="shared" si="44"/>
        <v>0</v>
      </c>
      <c r="L239" s="137">
        <f t="shared" si="44"/>
        <v>0</v>
      </c>
      <c r="M239" s="137">
        <f t="shared" si="44"/>
        <v>0</v>
      </c>
      <c r="N239" s="137">
        <f t="shared" si="44"/>
        <v>0</v>
      </c>
      <c r="O239" s="137">
        <f t="shared" si="44"/>
        <v>0</v>
      </c>
      <c r="P239" s="137">
        <f t="shared" si="42"/>
        <v>0</v>
      </c>
      <c r="Q239" s="289">
        <f t="shared" si="30"/>
        <v>0</v>
      </c>
      <c r="R239" s="290"/>
      <c r="S239" s="290"/>
      <c r="T239" s="291"/>
      <c r="U239" s="292"/>
      <c r="V239" s="292"/>
      <c r="W239" s="259"/>
      <c r="X239" s="259"/>
      <c r="Y239" s="259"/>
      <c r="Z239" s="259"/>
      <c r="AA239" s="259"/>
      <c r="AB239" s="259"/>
      <c r="AC239" s="259"/>
      <c r="AD239" s="259"/>
      <c r="AE239" s="259"/>
      <c r="AF239" s="259"/>
      <c r="AG239" s="259"/>
      <c r="AH239" s="259"/>
      <c r="AI239" s="259"/>
      <c r="AJ239" s="259"/>
      <c r="AK239" s="259"/>
      <c r="AL239" s="259"/>
      <c r="AM239" s="259"/>
      <c r="AN239" s="259"/>
      <c r="AO239" s="5"/>
      <c r="AP239" s="5"/>
      <c r="AQ239" s="5"/>
      <c r="AR239" s="5"/>
      <c r="AS239" s="5"/>
      <c r="AT239" s="5"/>
      <c r="AU239" s="5"/>
      <c r="AV239" s="5"/>
      <c r="AW239" s="5"/>
      <c r="AX239" s="5"/>
      <c r="AY239" s="5"/>
      <c r="AZ239" s="5"/>
      <c r="BA239" s="5"/>
      <c r="BB239" s="5"/>
      <c r="BC239" s="5"/>
      <c r="BD239" s="5"/>
      <c r="BE239" s="5"/>
      <c r="BF239" s="5"/>
      <c r="BG239" s="5"/>
      <c r="BH239" s="5"/>
      <c r="BI239" s="5"/>
      <c r="BJ239" s="5"/>
      <c r="BK239" s="5"/>
      <c r="BL239" s="5"/>
      <c r="BM239" s="5"/>
      <c r="BN239" s="5"/>
    </row>
    <row r="240" spans="1:66" ht="15.5" hidden="1">
      <c r="A240" s="120"/>
      <c r="B240" s="120"/>
      <c r="C240" s="120"/>
      <c r="D240" s="167"/>
      <c r="E240" s="129">
        <f t="shared" ref="E240:E274" si="45">+F240+I240</f>
        <v>0</v>
      </c>
      <c r="F240" s="129"/>
      <c r="G240" s="129"/>
      <c r="H240" s="129"/>
      <c r="I240" s="129"/>
      <c r="J240" s="129">
        <f t="shared" ref="J240:J245" si="46">+L240+O240</f>
        <v>0</v>
      </c>
      <c r="K240" s="129"/>
      <c r="L240" s="129"/>
      <c r="M240" s="129"/>
      <c r="N240" s="129"/>
      <c r="O240" s="129"/>
      <c r="P240" s="129">
        <f t="shared" si="42"/>
        <v>0</v>
      </c>
      <c r="Q240" s="287">
        <f t="shared" si="30"/>
        <v>0</v>
      </c>
      <c r="R240" s="5"/>
      <c r="S240" s="62"/>
      <c r="T240" s="62"/>
      <c r="U240" s="62"/>
      <c r="V240" s="62"/>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s="5"/>
      <c r="BI240" s="5"/>
      <c r="BJ240" s="5"/>
      <c r="BK240" s="5"/>
      <c r="BL240" s="5"/>
      <c r="BM240" s="5"/>
      <c r="BN240" s="5"/>
    </row>
    <row r="241" spans="1:66" ht="46.5" hidden="1">
      <c r="A241" s="125" t="s">
        <v>638</v>
      </c>
      <c r="B241" s="125" t="s">
        <v>96</v>
      </c>
      <c r="C241" s="125" t="s">
        <v>99</v>
      </c>
      <c r="D241" s="277" t="s">
        <v>345</v>
      </c>
      <c r="E241" s="138">
        <f>+F241+I241</f>
        <v>0</v>
      </c>
      <c r="F241" s="138"/>
      <c r="G241" s="138"/>
      <c r="H241" s="138"/>
      <c r="I241" s="138"/>
      <c r="J241" s="138">
        <f>+L241+O241</f>
        <v>0</v>
      </c>
      <c r="K241" s="138"/>
      <c r="L241" s="138"/>
      <c r="M241" s="138"/>
      <c r="N241" s="138"/>
      <c r="O241" s="138"/>
      <c r="P241" s="138">
        <f t="shared" si="42"/>
        <v>0</v>
      </c>
      <c r="Q241" s="289">
        <f t="shared" si="30"/>
        <v>0</v>
      </c>
      <c r="R241" s="5"/>
      <c r="S241" s="62"/>
      <c r="T241" s="62"/>
      <c r="U241" s="62"/>
      <c r="V241" s="62"/>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c r="BA241" s="5"/>
      <c r="BB241" s="5"/>
      <c r="BC241" s="5"/>
      <c r="BD241" s="5"/>
      <c r="BE241" s="5"/>
      <c r="BF241" s="5"/>
      <c r="BG241" s="5"/>
      <c r="BH241" s="5"/>
      <c r="BI241" s="5"/>
      <c r="BJ241" s="5"/>
      <c r="BK241" s="5"/>
      <c r="BL241" s="5"/>
      <c r="BM241" s="5"/>
      <c r="BN241" s="5"/>
    </row>
    <row r="242" spans="1:66" ht="69.75" hidden="1" customHeight="1">
      <c r="A242" s="125" t="s">
        <v>290</v>
      </c>
      <c r="B242" s="125" t="s">
        <v>97</v>
      </c>
      <c r="C242" s="125" t="s">
        <v>99</v>
      </c>
      <c r="D242" s="277" t="s">
        <v>14</v>
      </c>
      <c r="E242" s="138">
        <f t="shared" si="45"/>
        <v>0</v>
      </c>
      <c r="F242" s="138"/>
      <c r="G242" s="138"/>
      <c r="H242" s="138"/>
      <c r="I242" s="138"/>
      <c r="J242" s="138">
        <f t="shared" si="46"/>
        <v>0</v>
      </c>
      <c r="K242" s="138"/>
      <c r="L242" s="138"/>
      <c r="M242" s="138"/>
      <c r="N242" s="138"/>
      <c r="O242" s="138"/>
      <c r="P242" s="138">
        <f t="shared" ref="P242:P274" si="47">+E242+J242</f>
        <v>0</v>
      </c>
      <c r="Q242" s="289">
        <f t="shared" si="30"/>
        <v>0</v>
      </c>
      <c r="R242" s="250"/>
      <c r="S242" s="252"/>
      <c r="T242" s="254"/>
      <c r="U242" s="62"/>
      <c r="V242" s="62"/>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c r="BA242" s="5"/>
      <c r="BB242" s="5"/>
      <c r="BC242" s="5"/>
      <c r="BD242" s="5"/>
      <c r="BE242" s="5"/>
      <c r="BF242" s="5"/>
      <c r="BG242" s="5"/>
      <c r="BH242" s="5"/>
      <c r="BI242" s="5"/>
      <c r="BJ242" s="5"/>
      <c r="BK242" s="5"/>
      <c r="BL242" s="5"/>
      <c r="BM242" s="5"/>
      <c r="BN242" s="5"/>
    </row>
    <row r="243" spans="1:66" ht="41.25" hidden="1" customHeight="1">
      <c r="A243" s="125" t="s">
        <v>165</v>
      </c>
      <c r="B243" s="125" t="s">
        <v>166</v>
      </c>
      <c r="C243" s="125" t="s">
        <v>167</v>
      </c>
      <c r="D243" s="166" t="s">
        <v>168</v>
      </c>
      <c r="E243" s="101">
        <f t="shared" si="45"/>
        <v>0</v>
      </c>
      <c r="F243" s="101"/>
      <c r="G243" s="101"/>
      <c r="H243" s="101"/>
      <c r="I243" s="101"/>
      <c r="J243" s="101">
        <f t="shared" si="46"/>
        <v>0</v>
      </c>
      <c r="K243" s="101"/>
      <c r="L243" s="101"/>
      <c r="M243" s="101"/>
      <c r="N243" s="101"/>
      <c r="O243" s="101"/>
      <c r="P243" s="101">
        <f>+E243+J243</f>
        <v>0</v>
      </c>
      <c r="Q243" s="287">
        <f t="shared" si="30"/>
        <v>0</v>
      </c>
      <c r="R243" s="5"/>
      <c r="S243" s="62"/>
      <c r="T243" s="62"/>
      <c r="U243" s="62"/>
      <c r="V243" s="62"/>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c r="BB243" s="5"/>
      <c r="BC243" s="5"/>
      <c r="BD243" s="5"/>
      <c r="BE243" s="5"/>
      <c r="BF243" s="5"/>
      <c r="BG243" s="5"/>
      <c r="BH243" s="5"/>
      <c r="BI243" s="5"/>
      <c r="BJ243" s="5"/>
      <c r="BK243" s="5"/>
      <c r="BL243" s="5"/>
      <c r="BM243" s="5"/>
      <c r="BN243" s="5"/>
    </row>
    <row r="244" spans="1:66" ht="41.25" hidden="1" customHeight="1">
      <c r="A244" s="125" t="s">
        <v>164</v>
      </c>
      <c r="B244" s="125" t="s">
        <v>108</v>
      </c>
      <c r="C244" s="125" t="s">
        <v>789</v>
      </c>
      <c r="D244" s="171" t="s">
        <v>109</v>
      </c>
      <c r="E244" s="138">
        <f t="shared" si="45"/>
        <v>0</v>
      </c>
      <c r="F244" s="138"/>
      <c r="G244" s="138"/>
      <c r="H244" s="138"/>
      <c r="I244" s="138"/>
      <c r="J244" s="138">
        <f t="shared" si="46"/>
        <v>0</v>
      </c>
      <c r="K244" s="138"/>
      <c r="L244" s="138"/>
      <c r="M244" s="138"/>
      <c r="N244" s="138"/>
      <c r="O244" s="138"/>
      <c r="P244" s="138">
        <f t="shared" si="47"/>
        <v>0</v>
      </c>
      <c r="Q244" s="289">
        <f t="shared" ref="Q244:Q313" si="48">+P244</f>
        <v>0</v>
      </c>
      <c r="R244" s="250"/>
      <c r="S244" s="252"/>
      <c r="T244" s="254"/>
      <c r="U244" s="62"/>
      <c r="V244" s="62"/>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c r="BA244" s="5"/>
      <c r="BB244" s="5"/>
      <c r="BC244" s="5"/>
      <c r="BD244" s="5"/>
      <c r="BE244" s="5"/>
      <c r="BF244" s="5"/>
      <c r="BG244" s="5"/>
      <c r="BH244" s="5"/>
      <c r="BI244" s="5"/>
      <c r="BJ244" s="5"/>
      <c r="BK244" s="5"/>
      <c r="BL244" s="5"/>
      <c r="BM244" s="5"/>
      <c r="BN244" s="5"/>
    </row>
    <row r="245" spans="1:66" ht="41.25" hidden="1" customHeight="1">
      <c r="A245" s="125" t="s">
        <v>996</v>
      </c>
      <c r="B245" s="125" t="s">
        <v>540</v>
      </c>
      <c r="C245" s="125" t="s">
        <v>1004</v>
      </c>
      <c r="D245" s="166" t="s">
        <v>919</v>
      </c>
      <c r="E245" s="98">
        <f t="shared" si="45"/>
        <v>0</v>
      </c>
      <c r="F245" s="98"/>
      <c r="G245" s="98"/>
      <c r="H245" s="98"/>
      <c r="I245" s="98"/>
      <c r="J245" s="103">
        <f t="shared" si="46"/>
        <v>0</v>
      </c>
      <c r="K245" s="101"/>
      <c r="L245" s="101"/>
      <c r="M245" s="101"/>
      <c r="N245" s="101"/>
      <c r="O245" s="101"/>
      <c r="P245" s="101">
        <f t="shared" si="47"/>
        <v>0</v>
      </c>
      <c r="Q245" s="287">
        <f t="shared" si="48"/>
        <v>0</v>
      </c>
      <c r="R245" s="5"/>
      <c r="S245" s="62"/>
      <c r="T245" s="62"/>
      <c r="U245" s="62"/>
      <c r="V245" s="62"/>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5"/>
      <c r="AY245" s="5"/>
      <c r="AZ245" s="5"/>
      <c r="BA245" s="5"/>
      <c r="BB245" s="5"/>
      <c r="BC245" s="5"/>
      <c r="BD245" s="5"/>
      <c r="BE245" s="5"/>
      <c r="BF245" s="5"/>
      <c r="BG245" s="5"/>
      <c r="BH245" s="5"/>
      <c r="BI245" s="5"/>
      <c r="BJ245" s="5"/>
      <c r="BK245" s="5"/>
      <c r="BL245" s="5"/>
      <c r="BM245" s="5"/>
      <c r="BN245" s="5"/>
    </row>
    <row r="246" spans="1:66" ht="53.25" hidden="1" customHeight="1">
      <c r="A246" s="120"/>
      <c r="B246" s="117"/>
      <c r="C246" s="117"/>
      <c r="D246" s="178" t="s">
        <v>54</v>
      </c>
      <c r="E246" s="98">
        <f t="shared" si="45"/>
        <v>0</v>
      </c>
      <c r="F246" s="98"/>
      <c r="G246" s="98"/>
      <c r="H246" s="98"/>
      <c r="I246" s="98"/>
      <c r="J246" s="108"/>
      <c r="K246" s="108"/>
      <c r="L246" s="108"/>
      <c r="M246" s="108"/>
      <c r="N246" s="108"/>
      <c r="O246" s="108"/>
      <c r="P246" s="108">
        <f t="shared" si="47"/>
        <v>0</v>
      </c>
      <c r="Q246" s="287">
        <f t="shared" si="48"/>
        <v>0</v>
      </c>
      <c r="R246" s="5"/>
      <c r="S246" s="62"/>
      <c r="T246" s="62"/>
      <c r="U246" s="62"/>
      <c r="V246" s="62"/>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c r="BN246" s="5"/>
    </row>
    <row r="247" spans="1:66" ht="73.5" hidden="1" customHeight="1">
      <c r="A247" s="125">
        <v>1014020</v>
      </c>
      <c r="B247" s="125" t="s">
        <v>538</v>
      </c>
      <c r="C247" s="125" t="s">
        <v>1003</v>
      </c>
      <c r="D247" s="171" t="s">
        <v>845</v>
      </c>
      <c r="E247" s="225">
        <f t="shared" si="45"/>
        <v>0</v>
      </c>
      <c r="F247" s="225"/>
      <c r="G247" s="225"/>
      <c r="H247" s="225"/>
      <c r="I247" s="225"/>
      <c r="J247" s="130">
        <f>+L247+O247</f>
        <v>0</v>
      </c>
      <c r="K247" s="138"/>
      <c r="L247" s="138"/>
      <c r="M247" s="138"/>
      <c r="N247" s="138"/>
      <c r="O247" s="138"/>
      <c r="P247" s="138">
        <f t="shared" si="47"/>
        <v>0</v>
      </c>
      <c r="Q247" s="289">
        <f t="shared" si="48"/>
        <v>0</v>
      </c>
      <c r="R247" s="250"/>
      <c r="S247" s="252"/>
      <c r="T247" s="254"/>
      <c r="U247" s="62"/>
      <c r="V247" s="62"/>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c r="AU247" s="5"/>
      <c r="AV247" s="5"/>
      <c r="AW247" s="5"/>
      <c r="AX247" s="5"/>
      <c r="AY247" s="5"/>
      <c r="AZ247" s="5"/>
      <c r="BA247" s="5"/>
      <c r="BB247" s="5"/>
      <c r="BC247" s="5"/>
      <c r="BD247" s="5"/>
      <c r="BE247" s="5"/>
      <c r="BF247" s="5"/>
      <c r="BG247" s="5"/>
      <c r="BH247" s="5"/>
      <c r="BI247" s="5"/>
      <c r="BJ247" s="5"/>
      <c r="BK247" s="5"/>
      <c r="BL247" s="5"/>
      <c r="BM247" s="5"/>
      <c r="BN247" s="5"/>
    </row>
    <row r="248" spans="1:66" ht="38.25" hidden="1" customHeight="1">
      <c r="A248" s="120"/>
      <c r="B248" s="117"/>
      <c r="C248" s="117"/>
      <c r="D248" s="166" t="s">
        <v>750</v>
      </c>
      <c r="E248" s="98">
        <f t="shared" si="45"/>
        <v>0</v>
      </c>
      <c r="F248" s="98"/>
      <c r="G248" s="98"/>
      <c r="H248" s="98"/>
      <c r="I248" s="98"/>
      <c r="J248" s="103"/>
      <c r="K248" s="101"/>
      <c r="L248" s="101"/>
      <c r="M248" s="101"/>
      <c r="N248" s="101"/>
      <c r="O248" s="101"/>
      <c r="P248" s="103">
        <f t="shared" si="47"/>
        <v>0</v>
      </c>
      <c r="Q248" s="287">
        <f t="shared" si="48"/>
        <v>0</v>
      </c>
      <c r="R248" s="5"/>
      <c r="S248" s="62"/>
      <c r="T248" s="62"/>
      <c r="U248" s="62"/>
      <c r="V248" s="62"/>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c r="BB248" s="5"/>
      <c r="BC248" s="5"/>
      <c r="BD248" s="5"/>
      <c r="BE248" s="5"/>
      <c r="BF248" s="5"/>
      <c r="BG248" s="5"/>
      <c r="BH248" s="5"/>
      <c r="BI248" s="5"/>
      <c r="BJ248" s="5"/>
      <c r="BK248" s="5"/>
      <c r="BL248" s="5"/>
      <c r="BM248" s="5"/>
      <c r="BN248" s="5"/>
    </row>
    <row r="249" spans="1:66" ht="45" hidden="1" customHeight="1">
      <c r="A249" s="120"/>
      <c r="B249" s="117"/>
      <c r="C249" s="117"/>
      <c r="D249" s="178" t="s">
        <v>665</v>
      </c>
      <c r="E249" s="98">
        <f t="shared" si="45"/>
        <v>0</v>
      </c>
      <c r="F249" s="98"/>
      <c r="G249" s="98"/>
      <c r="H249" s="98"/>
      <c r="I249" s="98"/>
      <c r="J249" s="108"/>
      <c r="K249" s="108"/>
      <c r="L249" s="108"/>
      <c r="M249" s="108"/>
      <c r="N249" s="108"/>
      <c r="O249" s="108"/>
      <c r="P249" s="108">
        <f t="shared" si="47"/>
        <v>0</v>
      </c>
      <c r="Q249" s="287">
        <f t="shared" si="48"/>
        <v>0</v>
      </c>
      <c r="R249" s="5"/>
      <c r="S249" s="62"/>
      <c r="T249" s="62"/>
      <c r="U249" s="62"/>
      <c r="V249" s="62"/>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c r="BB249" s="5"/>
      <c r="BC249" s="5"/>
      <c r="BD249" s="5"/>
      <c r="BE249" s="5"/>
      <c r="BF249" s="5"/>
      <c r="BG249" s="5"/>
      <c r="BH249" s="5"/>
      <c r="BI249" s="5"/>
      <c r="BJ249" s="5"/>
      <c r="BK249" s="5"/>
      <c r="BL249" s="5"/>
      <c r="BM249" s="5"/>
      <c r="BN249" s="5"/>
    </row>
    <row r="250" spans="1:66" ht="60.75" hidden="1" customHeight="1">
      <c r="A250" s="120"/>
      <c r="B250" s="117"/>
      <c r="C250" s="117"/>
      <c r="D250" s="168" t="s">
        <v>1011</v>
      </c>
      <c r="E250" s="101">
        <f t="shared" si="45"/>
        <v>0</v>
      </c>
      <c r="F250" s="101"/>
      <c r="G250" s="101"/>
      <c r="H250" s="101"/>
      <c r="I250" s="101"/>
      <c r="J250" s="108">
        <f>+L250+O250</f>
        <v>0</v>
      </c>
      <c r="K250" s="108"/>
      <c r="L250" s="108"/>
      <c r="M250" s="108"/>
      <c r="N250" s="108"/>
      <c r="O250" s="108"/>
      <c r="P250" s="108">
        <f t="shared" si="47"/>
        <v>0</v>
      </c>
      <c r="Q250" s="287">
        <f t="shared" si="48"/>
        <v>0</v>
      </c>
      <c r="R250" s="5"/>
      <c r="S250" s="62"/>
      <c r="T250" s="62"/>
      <c r="U250" s="62"/>
      <c r="V250" s="62"/>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c r="BA250" s="5"/>
      <c r="BB250" s="5"/>
      <c r="BC250" s="5"/>
      <c r="BD250" s="5"/>
      <c r="BE250" s="5"/>
      <c r="BF250" s="5"/>
      <c r="BG250" s="5"/>
      <c r="BH250" s="5"/>
      <c r="BI250" s="5"/>
      <c r="BJ250" s="5"/>
      <c r="BK250" s="5"/>
      <c r="BL250" s="5"/>
      <c r="BM250" s="5"/>
      <c r="BN250" s="5"/>
    </row>
    <row r="251" spans="1:66" ht="53.25" hidden="1" customHeight="1">
      <c r="A251" s="120"/>
      <c r="B251" s="117"/>
      <c r="C251" s="117"/>
      <c r="D251" s="168" t="s">
        <v>666</v>
      </c>
      <c r="E251" s="101">
        <f t="shared" si="45"/>
        <v>0</v>
      </c>
      <c r="F251" s="101"/>
      <c r="G251" s="101"/>
      <c r="H251" s="101"/>
      <c r="I251" s="101"/>
      <c r="J251" s="108">
        <f>+L251+O251</f>
        <v>0</v>
      </c>
      <c r="K251" s="108"/>
      <c r="L251" s="108"/>
      <c r="M251" s="108"/>
      <c r="N251" s="108"/>
      <c r="O251" s="108"/>
      <c r="P251" s="108">
        <f t="shared" si="47"/>
        <v>0</v>
      </c>
      <c r="Q251" s="287">
        <f t="shared" si="48"/>
        <v>0</v>
      </c>
      <c r="R251" s="5"/>
      <c r="S251" s="62"/>
      <c r="T251" s="62"/>
      <c r="U251" s="62"/>
      <c r="V251" s="62"/>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c r="BB251" s="5"/>
      <c r="BC251" s="5"/>
      <c r="BD251" s="5"/>
      <c r="BE251" s="5"/>
      <c r="BF251" s="5"/>
      <c r="BG251" s="5"/>
      <c r="BH251" s="5"/>
      <c r="BI251" s="5"/>
      <c r="BJ251" s="5"/>
      <c r="BK251" s="5"/>
      <c r="BL251" s="5"/>
      <c r="BM251" s="5"/>
      <c r="BN251" s="5"/>
    </row>
    <row r="252" spans="1:66" ht="30" hidden="1" customHeight="1">
      <c r="A252" s="120"/>
      <c r="B252" s="117"/>
      <c r="C252" s="117"/>
      <c r="D252" s="178" t="s">
        <v>552</v>
      </c>
      <c r="E252" s="101">
        <f t="shared" si="45"/>
        <v>0</v>
      </c>
      <c r="F252" s="101"/>
      <c r="G252" s="101"/>
      <c r="H252" s="101"/>
      <c r="I252" s="101"/>
      <c r="J252" s="108"/>
      <c r="K252" s="108"/>
      <c r="L252" s="108"/>
      <c r="M252" s="108"/>
      <c r="N252" s="108"/>
      <c r="O252" s="108"/>
      <c r="P252" s="101">
        <f t="shared" si="47"/>
        <v>0</v>
      </c>
      <c r="Q252" s="287">
        <f t="shared" si="48"/>
        <v>0</v>
      </c>
      <c r="R252" s="5"/>
      <c r="S252" s="62"/>
      <c r="T252" s="62"/>
      <c r="U252" s="62"/>
      <c r="V252" s="62"/>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c r="BB252" s="5"/>
      <c r="BC252" s="5"/>
      <c r="BD252" s="5"/>
      <c r="BE252" s="5"/>
      <c r="BF252" s="5"/>
      <c r="BG252" s="5"/>
      <c r="BH252" s="5"/>
      <c r="BI252" s="5"/>
      <c r="BJ252" s="5"/>
      <c r="BK252" s="5"/>
      <c r="BL252" s="5"/>
      <c r="BM252" s="5"/>
      <c r="BN252" s="5"/>
    </row>
    <row r="253" spans="1:66" ht="39" hidden="1" customHeight="1">
      <c r="A253" s="125">
        <v>1014030</v>
      </c>
      <c r="B253" s="125" t="s">
        <v>539</v>
      </c>
      <c r="C253" s="125" t="s">
        <v>706</v>
      </c>
      <c r="D253" s="171" t="s">
        <v>534</v>
      </c>
      <c r="E253" s="138">
        <f t="shared" si="45"/>
        <v>0</v>
      </c>
      <c r="F253" s="138"/>
      <c r="G253" s="138"/>
      <c r="H253" s="138"/>
      <c r="I253" s="138"/>
      <c r="J253" s="130">
        <f>+L253+O253</f>
        <v>0</v>
      </c>
      <c r="K253" s="138"/>
      <c r="L253" s="138"/>
      <c r="M253" s="138"/>
      <c r="N253" s="138"/>
      <c r="O253" s="138"/>
      <c r="P253" s="138">
        <f t="shared" si="47"/>
        <v>0</v>
      </c>
      <c r="Q253" s="289">
        <f t="shared" si="48"/>
        <v>0</v>
      </c>
      <c r="R253" s="250"/>
      <c r="S253" s="252"/>
      <c r="T253" s="254"/>
      <c r="U253" s="62"/>
      <c r="V253" s="62"/>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c r="BB253" s="5"/>
      <c r="BC253" s="5"/>
      <c r="BD253" s="5"/>
      <c r="BE253" s="5"/>
      <c r="BF253" s="5"/>
      <c r="BG253" s="5"/>
      <c r="BH253" s="5"/>
      <c r="BI253" s="5"/>
      <c r="BJ253" s="5"/>
      <c r="BK253" s="5"/>
      <c r="BL253" s="5"/>
      <c r="BM253" s="5"/>
      <c r="BN253" s="5"/>
    </row>
    <row r="254" spans="1:66" ht="30.75" hidden="1" customHeight="1">
      <c r="A254" s="120"/>
      <c r="B254" s="128"/>
      <c r="C254" s="128"/>
      <c r="D254" s="175" t="s">
        <v>376</v>
      </c>
      <c r="E254" s="129">
        <f t="shared" si="45"/>
        <v>0</v>
      </c>
      <c r="F254" s="129"/>
      <c r="G254" s="129"/>
      <c r="H254" s="129"/>
      <c r="I254" s="129"/>
      <c r="J254" s="129">
        <f>+L254+O254</f>
        <v>0</v>
      </c>
      <c r="K254" s="129"/>
      <c r="L254" s="129"/>
      <c r="M254" s="129"/>
      <c r="N254" s="129"/>
      <c r="O254" s="129"/>
      <c r="P254" s="129">
        <f t="shared" si="47"/>
        <v>0</v>
      </c>
      <c r="Q254" s="287">
        <f t="shared" si="48"/>
        <v>0</v>
      </c>
      <c r="R254" s="5"/>
      <c r="S254" s="62"/>
      <c r="T254" s="62"/>
      <c r="U254" s="62"/>
      <c r="V254" s="62"/>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c r="BN254" s="5"/>
    </row>
    <row r="255" spans="1:66" ht="45.75" hidden="1" customHeight="1">
      <c r="A255" s="125">
        <v>1014040</v>
      </c>
      <c r="B255" s="125" t="s">
        <v>540</v>
      </c>
      <c r="C255" s="125" t="s">
        <v>1004</v>
      </c>
      <c r="D255" s="171" t="s">
        <v>919</v>
      </c>
      <c r="E255" s="138">
        <f t="shared" si="45"/>
        <v>0</v>
      </c>
      <c r="F255" s="138"/>
      <c r="G255" s="138"/>
      <c r="H255" s="138"/>
      <c r="I255" s="138"/>
      <c r="J255" s="130">
        <f>+L255+O255</f>
        <v>0</v>
      </c>
      <c r="K255" s="138"/>
      <c r="L255" s="138"/>
      <c r="M255" s="138"/>
      <c r="N255" s="138"/>
      <c r="O255" s="138"/>
      <c r="P255" s="138">
        <f t="shared" si="47"/>
        <v>0</v>
      </c>
      <c r="Q255" s="289">
        <f t="shared" si="48"/>
        <v>0</v>
      </c>
      <c r="R255" s="250"/>
      <c r="S255" s="252"/>
      <c r="T255" s="254"/>
      <c r="U255" s="62"/>
      <c r="V255" s="62"/>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B255" s="5"/>
      <c r="BC255" s="5"/>
      <c r="BD255" s="5"/>
      <c r="BE255" s="5"/>
      <c r="BF255" s="5"/>
      <c r="BG255" s="5"/>
      <c r="BH255" s="5"/>
      <c r="BI255" s="5"/>
      <c r="BJ255" s="5"/>
      <c r="BK255" s="5"/>
      <c r="BL255" s="5"/>
      <c r="BM255" s="5"/>
      <c r="BN255" s="5"/>
    </row>
    <row r="256" spans="1:66" ht="39.75" hidden="1" customHeight="1">
      <c r="A256" s="120"/>
      <c r="B256" s="117"/>
      <c r="C256" s="117"/>
      <c r="D256" s="168" t="s">
        <v>717</v>
      </c>
      <c r="E256" s="108">
        <f t="shared" si="45"/>
        <v>0</v>
      </c>
      <c r="F256" s="108"/>
      <c r="G256" s="108"/>
      <c r="H256" s="108"/>
      <c r="I256" s="108"/>
      <c r="J256" s="108">
        <f>+L256+O256</f>
        <v>0</v>
      </c>
      <c r="K256" s="108"/>
      <c r="L256" s="108"/>
      <c r="M256" s="108"/>
      <c r="N256" s="108"/>
      <c r="O256" s="108"/>
      <c r="P256" s="108">
        <f t="shared" si="47"/>
        <v>0</v>
      </c>
      <c r="Q256" s="287">
        <f t="shared" si="48"/>
        <v>0</v>
      </c>
      <c r="R256" s="5"/>
      <c r="S256" s="62"/>
      <c r="T256" s="62"/>
      <c r="U256" s="62"/>
      <c r="V256" s="62"/>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c r="AX256" s="5"/>
      <c r="AY256" s="5"/>
      <c r="AZ256" s="5"/>
      <c r="BA256" s="5"/>
      <c r="BB256" s="5"/>
      <c r="BC256" s="5"/>
      <c r="BD256" s="5"/>
      <c r="BE256" s="5"/>
      <c r="BF256" s="5"/>
      <c r="BG256" s="5"/>
      <c r="BH256" s="5"/>
      <c r="BI256" s="5"/>
      <c r="BJ256" s="5"/>
      <c r="BK256" s="5"/>
      <c r="BL256" s="5"/>
      <c r="BM256" s="5"/>
      <c r="BN256" s="5"/>
    </row>
    <row r="257" spans="1:66" ht="54.75" hidden="1" customHeight="1">
      <c r="A257" s="120"/>
      <c r="B257" s="117"/>
      <c r="C257" s="117"/>
      <c r="D257" s="205" t="s">
        <v>851</v>
      </c>
      <c r="E257" s="108">
        <f t="shared" si="45"/>
        <v>0</v>
      </c>
      <c r="F257" s="108"/>
      <c r="G257" s="108"/>
      <c r="H257" s="108"/>
      <c r="I257" s="108"/>
      <c r="J257" s="108">
        <f>+L257+O257</f>
        <v>0</v>
      </c>
      <c r="K257" s="108"/>
      <c r="L257" s="108"/>
      <c r="M257" s="108"/>
      <c r="N257" s="108"/>
      <c r="O257" s="108"/>
      <c r="P257" s="108">
        <f t="shared" si="47"/>
        <v>0</v>
      </c>
      <c r="Q257" s="287">
        <f t="shared" si="48"/>
        <v>0</v>
      </c>
      <c r="R257" s="5"/>
      <c r="S257" s="62"/>
      <c r="T257" s="62"/>
      <c r="U257" s="62"/>
      <c r="V257" s="62"/>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c r="AU257" s="5"/>
      <c r="AV257" s="5"/>
      <c r="AW257" s="5"/>
      <c r="AX257" s="5"/>
      <c r="AY257" s="5"/>
      <c r="AZ257" s="5"/>
      <c r="BA257" s="5"/>
      <c r="BB257" s="5"/>
      <c r="BC257" s="5"/>
      <c r="BD257" s="5"/>
      <c r="BE257" s="5"/>
      <c r="BF257" s="5"/>
      <c r="BG257" s="5"/>
      <c r="BH257" s="5"/>
      <c r="BI257" s="5"/>
      <c r="BJ257" s="5"/>
      <c r="BK257" s="5"/>
      <c r="BL257" s="5"/>
      <c r="BM257" s="5"/>
      <c r="BN257" s="5"/>
    </row>
    <row r="258" spans="1:66" ht="54.75" hidden="1" customHeight="1">
      <c r="A258" s="120"/>
      <c r="B258" s="117"/>
      <c r="C258" s="117"/>
      <c r="D258" s="168" t="s">
        <v>139</v>
      </c>
      <c r="E258" s="108">
        <f t="shared" si="45"/>
        <v>0</v>
      </c>
      <c r="F258" s="108"/>
      <c r="G258" s="108"/>
      <c r="H258" s="108"/>
      <c r="I258" s="108"/>
      <c r="J258" s="108"/>
      <c r="K258" s="108"/>
      <c r="L258" s="108"/>
      <c r="M258" s="108"/>
      <c r="N258" s="108"/>
      <c r="O258" s="108"/>
      <c r="P258" s="108">
        <f t="shared" si="47"/>
        <v>0</v>
      </c>
      <c r="Q258" s="287">
        <f t="shared" si="48"/>
        <v>0</v>
      </c>
      <c r="R258" s="5"/>
      <c r="S258" s="62"/>
      <c r="T258" s="62"/>
      <c r="U258" s="62"/>
      <c r="V258" s="62"/>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s="5"/>
      <c r="BI258" s="5"/>
      <c r="BJ258" s="5"/>
      <c r="BK258" s="5"/>
      <c r="BL258" s="5"/>
      <c r="BM258" s="5"/>
      <c r="BN258" s="5"/>
    </row>
    <row r="259" spans="1:66" ht="48" hidden="1" customHeight="1">
      <c r="A259" s="125">
        <v>1014050</v>
      </c>
      <c r="B259" s="125" t="s">
        <v>920</v>
      </c>
      <c r="C259" s="125" t="s">
        <v>878</v>
      </c>
      <c r="D259" s="171" t="s">
        <v>222</v>
      </c>
      <c r="E259" s="138">
        <f t="shared" si="45"/>
        <v>0</v>
      </c>
      <c r="F259" s="138"/>
      <c r="G259" s="138"/>
      <c r="H259" s="138"/>
      <c r="I259" s="138"/>
      <c r="J259" s="130">
        <f>+L259+O259</f>
        <v>0</v>
      </c>
      <c r="K259" s="138"/>
      <c r="L259" s="138"/>
      <c r="M259" s="138"/>
      <c r="N259" s="138"/>
      <c r="O259" s="138"/>
      <c r="P259" s="138">
        <f t="shared" si="47"/>
        <v>0</v>
      </c>
      <c r="Q259" s="289">
        <f t="shared" si="48"/>
        <v>0</v>
      </c>
      <c r="R259" s="250"/>
      <c r="S259" s="252"/>
      <c r="T259" s="254"/>
      <c r="U259" s="62"/>
      <c r="V259" s="62"/>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c r="AU259" s="5"/>
      <c r="AV259" s="5"/>
      <c r="AW259" s="5"/>
      <c r="AX259" s="5"/>
      <c r="AY259" s="5"/>
      <c r="AZ259" s="5"/>
      <c r="BA259" s="5"/>
      <c r="BB259" s="5"/>
      <c r="BC259" s="5"/>
      <c r="BD259" s="5"/>
      <c r="BE259" s="5"/>
      <c r="BF259" s="5"/>
      <c r="BG259" s="5"/>
      <c r="BH259" s="5"/>
      <c r="BI259" s="5"/>
      <c r="BJ259" s="5"/>
      <c r="BK259" s="5"/>
      <c r="BL259" s="5"/>
      <c r="BM259" s="5"/>
      <c r="BN259" s="5"/>
    </row>
    <row r="260" spans="1:66" ht="56.25" hidden="1" customHeight="1">
      <c r="A260" s="120"/>
      <c r="B260" s="117"/>
      <c r="C260" s="117"/>
      <c r="D260" s="205" t="s">
        <v>851</v>
      </c>
      <c r="E260" s="108">
        <f t="shared" si="45"/>
        <v>0</v>
      </c>
      <c r="F260" s="108"/>
      <c r="G260" s="108"/>
      <c r="H260" s="108"/>
      <c r="I260" s="108"/>
      <c r="J260" s="108">
        <f>+L260+O260</f>
        <v>0</v>
      </c>
      <c r="K260" s="108"/>
      <c r="L260" s="108"/>
      <c r="M260" s="108"/>
      <c r="N260" s="108"/>
      <c r="O260" s="108"/>
      <c r="P260" s="108">
        <f t="shared" si="47"/>
        <v>0</v>
      </c>
      <c r="Q260" s="287">
        <f t="shared" si="48"/>
        <v>0</v>
      </c>
      <c r="R260" s="5"/>
      <c r="S260" s="62"/>
      <c r="T260" s="62"/>
      <c r="U260" s="62"/>
      <c r="V260" s="62"/>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X260" s="5"/>
      <c r="AY260" s="5"/>
      <c r="AZ260" s="5"/>
      <c r="BA260" s="5"/>
      <c r="BB260" s="5"/>
      <c r="BC260" s="5"/>
      <c r="BD260" s="5"/>
      <c r="BE260" s="5"/>
      <c r="BF260" s="5"/>
      <c r="BG260" s="5"/>
      <c r="BH260" s="5"/>
      <c r="BI260" s="5"/>
      <c r="BJ260" s="5"/>
      <c r="BK260" s="5"/>
      <c r="BL260" s="5"/>
      <c r="BM260" s="5"/>
      <c r="BN260" s="5"/>
    </row>
    <row r="261" spans="1:66" ht="41.25" hidden="1" customHeight="1">
      <c r="A261" s="113">
        <v>1014060</v>
      </c>
      <c r="B261" s="113" t="s">
        <v>541</v>
      </c>
      <c r="C261" s="113" t="s">
        <v>223</v>
      </c>
      <c r="D261" s="170" t="s">
        <v>344</v>
      </c>
      <c r="E261" s="129">
        <f t="shared" si="45"/>
        <v>0</v>
      </c>
      <c r="F261" s="129"/>
      <c r="G261" s="129">
        <f>81.8-81.8</f>
        <v>0</v>
      </c>
      <c r="H261" s="129">
        <f>5+0.5-5.5</f>
        <v>0</v>
      </c>
      <c r="I261" s="129"/>
      <c r="J261" s="129">
        <f>+L261+O261</f>
        <v>0</v>
      </c>
      <c r="K261" s="129">
        <f>10.2-10.2</f>
        <v>0</v>
      </c>
      <c r="L261" s="129">
        <f>10.2-10.2</f>
        <v>0</v>
      </c>
      <c r="M261" s="129"/>
      <c r="N261" s="129"/>
      <c r="O261" s="129"/>
      <c r="P261" s="129">
        <f t="shared" si="47"/>
        <v>0</v>
      </c>
      <c r="Q261" s="287">
        <f t="shared" si="48"/>
        <v>0</v>
      </c>
      <c r="R261" s="5"/>
      <c r="S261" s="62"/>
      <c r="T261" s="62"/>
      <c r="U261" s="62"/>
      <c r="V261" s="62"/>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X261" s="5"/>
      <c r="AY261" s="5"/>
      <c r="AZ261" s="5"/>
      <c r="BA261" s="5"/>
      <c r="BB261" s="5"/>
      <c r="BC261" s="5"/>
      <c r="BD261" s="5"/>
      <c r="BE261" s="5"/>
      <c r="BF261" s="5"/>
      <c r="BG261" s="5"/>
      <c r="BH261" s="5"/>
      <c r="BI261" s="5"/>
      <c r="BJ261" s="5"/>
      <c r="BK261" s="5"/>
      <c r="BL261" s="5"/>
      <c r="BM261" s="5"/>
      <c r="BN261" s="5"/>
    </row>
    <row r="262" spans="1:66" ht="39" hidden="1" customHeight="1">
      <c r="A262" s="119">
        <v>1014070</v>
      </c>
      <c r="B262" s="119" t="s">
        <v>542</v>
      </c>
      <c r="C262" s="119" t="s">
        <v>694</v>
      </c>
      <c r="D262" s="166" t="s">
        <v>788</v>
      </c>
      <c r="E262" s="101">
        <f t="shared" si="45"/>
        <v>0</v>
      </c>
      <c r="F262" s="101"/>
      <c r="G262" s="101"/>
      <c r="H262" s="101"/>
      <c r="I262" s="101"/>
      <c r="J262" s="108">
        <f>+L262+O262</f>
        <v>0</v>
      </c>
      <c r="K262" s="101"/>
      <c r="L262" s="101"/>
      <c r="M262" s="101"/>
      <c r="N262" s="101"/>
      <c r="O262" s="101"/>
      <c r="P262" s="101">
        <f t="shared" si="47"/>
        <v>0</v>
      </c>
      <c r="Q262" s="287">
        <f t="shared" si="48"/>
        <v>0</v>
      </c>
      <c r="R262" s="5"/>
      <c r="S262" s="62"/>
      <c r="T262" s="62"/>
      <c r="U262" s="62"/>
      <c r="V262" s="62"/>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c r="BN262" s="5"/>
    </row>
    <row r="263" spans="1:66" ht="60" hidden="1" customHeight="1">
      <c r="A263" s="125" t="s">
        <v>200</v>
      </c>
      <c r="B263" s="125" t="s">
        <v>201</v>
      </c>
      <c r="C263" s="125" t="s">
        <v>1005</v>
      </c>
      <c r="D263" s="171" t="s">
        <v>837</v>
      </c>
      <c r="E263" s="138">
        <f t="shared" si="45"/>
        <v>0</v>
      </c>
      <c r="F263" s="138"/>
      <c r="G263" s="138"/>
      <c r="H263" s="138"/>
      <c r="I263" s="138"/>
      <c r="J263" s="138">
        <f t="shared" ref="J263:J274" si="49">+L263+O263</f>
        <v>0</v>
      </c>
      <c r="K263" s="138"/>
      <c r="L263" s="138"/>
      <c r="M263" s="138"/>
      <c r="N263" s="138"/>
      <c r="O263" s="138"/>
      <c r="P263" s="138">
        <f t="shared" si="47"/>
        <v>0</v>
      </c>
      <c r="Q263" s="289">
        <f t="shared" si="48"/>
        <v>0</v>
      </c>
      <c r="R263" s="250"/>
      <c r="S263" s="252"/>
      <c r="T263" s="254"/>
      <c r="U263" s="62"/>
      <c r="V263" s="62"/>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c r="AU263" s="5"/>
      <c r="AV263" s="5"/>
      <c r="AW263" s="5"/>
      <c r="AX263" s="5"/>
      <c r="AY263" s="5"/>
      <c r="AZ263" s="5"/>
      <c r="BA263" s="5"/>
      <c r="BB263" s="5"/>
      <c r="BC263" s="5"/>
      <c r="BD263" s="5"/>
      <c r="BE263" s="5"/>
      <c r="BF263" s="5"/>
      <c r="BG263" s="5"/>
      <c r="BH263" s="5"/>
      <c r="BI263" s="5"/>
      <c r="BJ263" s="5"/>
      <c r="BK263" s="5"/>
      <c r="BL263" s="5"/>
      <c r="BM263" s="5"/>
      <c r="BN263" s="5"/>
    </row>
    <row r="264" spans="1:66" ht="58.5" hidden="1" customHeight="1">
      <c r="A264" s="125" t="s">
        <v>286</v>
      </c>
      <c r="B264" s="125" t="s">
        <v>285</v>
      </c>
      <c r="C264" s="125" t="s">
        <v>260</v>
      </c>
      <c r="D264" s="171" t="s">
        <v>818</v>
      </c>
      <c r="E264" s="138">
        <f>+F264+I264</f>
        <v>0</v>
      </c>
      <c r="F264" s="138"/>
      <c r="G264" s="138"/>
      <c r="H264" s="138"/>
      <c r="I264" s="138"/>
      <c r="J264" s="138">
        <f>+L264+O264</f>
        <v>0</v>
      </c>
      <c r="K264" s="138"/>
      <c r="L264" s="138"/>
      <c r="M264" s="138"/>
      <c r="N264" s="138"/>
      <c r="O264" s="138"/>
      <c r="P264" s="138">
        <f>+E264+J264</f>
        <v>0</v>
      </c>
      <c r="Q264" s="289">
        <f t="shared" si="48"/>
        <v>0</v>
      </c>
      <c r="R264" s="293"/>
      <c r="S264" s="290"/>
      <c r="T264" s="291"/>
      <c r="U264" s="292"/>
      <c r="V264" s="292"/>
      <c r="W264" s="259"/>
      <c r="X264" s="259"/>
      <c r="Y264" s="259"/>
      <c r="Z264" s="259"/>
      <c r="AA264" s="259"/>
      <c r="AB264" s="259"/>
      <c r="AC264" s="259"/>
      <c r="AD264" s="259"/>
      <c r="AE264" s="259"/>
      <c r="AF264" s="259"/>
      <c r="AG264" s="259"/>
      <c r="AH264" s="259"/>
      <c r="AI264" s="259"/>
      <c r="AJ264" s="259"/>
      <c r="AK264" s="259"/>
      <c r="AL264" s="259"/>
      <c r="AM264" s="259"/>
      <c r="AN264" s="259"/>
      <c r="AO264" s="5"/>
      <c r="AP264" s="5"/>
      <c r="AQ264" s="5"/>
      <c r="AR264" s="5"/>
      <c r="AS264" s="5"/>
      <c r="AT264" s="5"/>
      <c r="AU264" s="5"/>
      <c r="AV264" s="5"/>
      <c r="AW264" s="5"/>
      <c r="AX264" s="5"/>
      <c r="AY264" s="5"/>
      <c r="AZ264" s="5"/>
      <c r="BA264" s="5"/>
      <c r="BB264" s="5"/>
      <c r="BC264" s="5"/>
      <c r="BD264" s="5"/>
      <c r="BE264" s="5"/>
      <c r="BF264" s="5"/>
      <c r="BG264" s="5"/>
      <c r="BH264" s="5"/>
      <c r="BI264" s="5"/>
      <c r="BJ264" s="5"/>
      <c r="BK264" s="5"/>
      <c r="BL264" s="5"/>
      <c r="BM264" s="5"/>
      <c r="BN264" s="5"/>
    </row>
    <row r="265" spans="1:66" ht="39" hidden="1" customHeight="1">
      <c r="A265" s="120"/>
      <c r="B265" s="119"/>
      <c r="C265" s="119"/>
      <c r="D265" s="166" t="s">
        <v>303</v>
      </c>
      <c r="E265" s="101">
        <f t="shared" si="45"/>
        <v>0</v>
      </c>
      <c r="F265" s="101"/>
      <c r="G265" s="101"/>
      <c r="H265" s="101"/>
      <c r="I265" s="101"/>
      <c r="J265" s="101">
        <f t="shared" si="49"/>
        <v>0</v>
      </c>
      <c r="K265" s="101"/>
      <c r="L265" s="101"/>
      <c r="M265" s="101"/>
      <c r="N265" s="101"/>
      <c r="O265" s="101"/>
      <c r="P265" s="101">
        <f t="shared" si="47"/>
        <v>0</v>
      </c>
      <c r="Q265" s="287">
        <f t="shared" si="48"/>
        <v>0</v>
      </c>
      <c r="R265" s="5"/>
      <c r="S265" s="62"/>
      <c r="T265" s="62"/>
      <c r="U265" s="62"/>
      <c r="V265" s="62"/>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c r="AU265" s="5"/>
      <c r="AV265" s="5"/>
      <c r="AW265" s="5"/>
      <c r="AX265" s="5"/>
      <c r="AY265" s="5"/>
      <c r="AZ265" s="5"/>
      <c r="BA265" s="5"/>
      <c r="BB265" s="5"/>
      <c r="BC265" s="5"/>
      <c r="BD265" s="5"/>
      <c r="BE265" s="5"/>
      <c r="BF265" s="5"/>
      <c r="BG265" s="5"/>
      <c r="BH265" s="5"/>
      <c r="BI265" s="5"/>
      <c r="BJ265" s="5"/>
      <c r="BK265" s="5"/>
      <c r="BL265" s="5"/>
      <c r="BM265" s="5"/>
      <c r="BN265" s="5"/>
    </row>
    <row r="266" spans="1:66" ht="42.75" hidden="1" customHeight="1">
      <c r="A266" s="120"/>
      <c r="B266" s="121"/>
      <c r="C266" s="121"/>
      <c r="D266" s="153"/>
      <c r="E266" s="105">
        <f t="shared" si="45"/>
        <v>0</v>
      </c>
      <c r="F266" s="105"/>
      <c r="G266" s="105"/>
      <c r="H266" s="105"/>
      <c r="I266" s="105"/>
      <c r="J266" s="105">
        <f t="shared" si="49"/>
        <v>0</v>
      </c>
      <c r="K266" s="105"/>
      <c r="L266" s="105"/>
      <c r="M266" s="105"/>
      <c r="N266" s="105"/>
      <c r="O266" s="105"/>
      <c r="P266" s="98">
        <f t="shared" si="47"/>
        <v>0</v>
      </c>
      <c r="Q266" s="287">
        <f t="shared" si="48"/>
        <v>0</v>
      </c>
      <c r="R266" s="5"/>
      <c r="S266" s="62"/>
      <c r="T266" s="62"/>
      <c r="U266" s="62"/>
      <c r="V266" s="62"/>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c r="AU266" s="5"/>
      <c r="AV266" s="5"/>
      <c r="AW266" s="5"/>
      <c r="AX266" s="5"/>
      <c r="AY266" s="5"/>
      <c r="AZ266" s="5"/>
      <c r="BA266" s="5"/>
      <c r="BB266" s="5"/>
      <c r="BC266" s="5"/>
      <c r="BD266" s="5"/>
      <c r="BE266" s="5"/>
      <c r="BF266" s="5"/>
      <c r="BG266" s="5"/>
      <c r="BH266" s="5"/>
      <c r="BI266" s="5"/>
      <c r="BJ266" s="5"/>
      <c r="BK266" s="5"/>
      <c r="BL266" s="5"/>
      <c r="BM266" s="5"/>
      <c r="BN266" s="5"/>
    </row>
    <row r="267" spans="1:66" ht="39.75" hidden="1" customHeight="1">
      <c r="A267" s="120"/>
      <c r="B267" s="121"/>
      <c r="C267" s="121"/>
      <c r="D267" s="153" t="s">
        <v>803</v>
      </c>
      <c r="E267" s="105">
        <f t="shared" si="45"/>
        <v>0</v>
      </c>
      <c r="F267" s="105"/>
      <c r="G267" s="105"/>
      <c r="H267" s="105"/>
      <c r="I267" s="105"/>
      <c r="J267" s="105">
        <f t="shared" si="49"/>
        <v>0</v>
      </c>
      <c r="K267" s="105"/>
      <c r="L267" s="105"/>
      <c r="M267" s="105"/>
      <c r="N267" s="105"/>
      <c r="O267" s="105"/>
      <c r="P267" s="98">
        <f t="shared" si="47"/>
        <v>0</v>
      </c>
      <c r="Q267" s="287">
        <f t="shared" si="48"/>
        <v>0</v>
      </c>
      <c r="R267" s="5"/>
      <c r="S267" s="62"/>
      <c r="T267" s="62"/>
      <c r="U267" s="62"/>
      <c r="V267" s="62"/>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c r="AU267" s="5"/>
      <c r="AV267" s="5"/>
      <c r="AW267" s="5"/>
      <c r="AX267" s="5"/>
      <c r="AY267" s="5"/>
      <c r="AZ267" s="5"/>
      <c r="BA267" s="5"/>
      <c r="BB267" s="5"/>
      <c r="BC267" s="5"/>
      <c r="BD267" s="5"/>
      <c r="BE267" s="5"/>
      <c r="BF267" s="5"/>
      <c r="BG267" s="5"/>
      <c r="BH267" s="5"/>
      <c r="BI267" s="5"/>
      <c r="BJ267" s="5"/>
      <c r="BK267" s="5"/>
      <c r="BL267" s="5"/>
      <c r="BM267" s="5"/>
      <c r="BN267" s="5"/>
    </row>
    <row r="268" spans="1:66" ht="41.25" hidden="1" customHeight="1">
      <c r="A268" s="120"/>
      <c r="B268" s="121"/>
      <c r="C268" s="121"/>
      <c r="D268" s="169" t="s">
        <v>971</v>
      </c>
      <c r="E268" s="105">
        <f t="shared" si="45"/>
        <v>0</v>
      </c>
      <c r="F268" s="105"/>
      <c r="G268" s="105"/>
      <c r="H268" s="105"/>
      <c r="I268" s="105"/>
      <c r="J268" s="105">
        <f t="shared" si="49"/>
        <v>0</v>
      </c>
      <c r="K268" s="105"/>
      <c r="L268" s="105"/>
      <c r="M268" s="105"/>
      <c r="N268" s="105"/>
      <c r="O268" s="105"/>
      <c r="P268" s="98">
        <f t="shared" si="47"/>
        <v>0</v>
      </c>
      <c r="Q268" s="287">
        <f t="shared" si="48"/>
        <v>0</v>
      </c>
      <c r="R268" s="5"/>
      <c r="S268" s="62"/>
      <c r="T268" s="62"/>
      <c r="U268" s="62"/>
      <c r="V268" s="62"/>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c r="AU268" s="5"/>
      <c r="AV268" s="5"/>
      <c r="AW268" s="5"/>
      <c r="AX268" s="5"/>
      <c r="AY268" s="5"/>
      <c r="AZ268" s="5"/>
      <c r="BA268" s="5"/>
      <c r="BB268" s="5"/>
      <c r="BC268" s="5"/>
      <c r="BD268" s="5"/>
      <c r="BE268" s="5"/>
      <c r="BF268" s="5"/>
      <c r="BG268" s="5"/>
      <c r="BH268" s="5"/>
      <c r="BI268" s="5"/>
      <c r="BJ268" s="5"/>
      <c r="BK268" s="5"/>
      <c r="BL268" s="5"/>
      <c r="BM268" s="5"/>
      <c r="BN268" s="5"/>
    </row>
    <row r="269" spans="1:66" ht="32.25" hidden="1" customHeight="1">
      <c r="A269" s="113">
        <v>1017300</v>
      </c>
      <c r="B269" s="113" t="s">
        <v>0</v>
      </c>
      <c r="C269" s="113" t="s">
        <v>928</v>
      </c>
      <c r="D269" s="170" t="s">
        <v>1</v>
      </c>
      <c r="E269" s="102">
        <f t="shared" si="45"/>
        <v>0</v>
      </c>
      <c r="F269" s="102"/>
      <c r="G269" s="102"/>
      <c r="H269" s="102"/>
      <c r="I269" s="102"/>
      <c r="J269" s="102">
        <f t="shared" si="49"/>
        <v>0</v>
      </c>
      <c r="K269" s="102"/>
      <c r="L269" s="102"/>
      <c r="M269" s="102"/>
      <c r="N269" s="102"/>
      <c r="O269" s="102"/>
      <c r="P269" s="102">
        <f t="shared" si="47"/>
        <v>0</v>
      </c>
      <c r="Q269" s="287">
        <f t="shared" si="48"/>
        <v>0</v>
      </c>
      <c r="R269" s="5"/>
      <c r="S269" s="62"/>
      <c r="T269" s="62"/>
      <c r="U269" s="62"/>
      <c r="V269" s="62"/>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c r="AU269" s="5"/>
      <c r="AV269" s="5"/>
      <c r="AW269" s="5"/>
      <c r="AX269" s="5"/>
      <c r="AY269" s="5"/>
      <c r="AZ269" s="5"/>
      <c r="BA269" s="5"/>
      <c r="BB269" s="5"/>
      <c r="BC269" s="5"/>
      <c r="BD269" s="5"/>
      <c r="BE269" s="5"/>
      <c r="BF269" s="5"/>
      <c r="BG269" s="5"/>
      <c r="BH269" s="5"/>
      <c r="BI269" s="5"/>
      <c r="BJ269" s="5"/>
      <c r="BK269" s="5"/>
      <c r="BL269" s="5"/>
      <c r="BM269" s="5"/>
      <c r="BN269" s="5"/>
    </row>
    <row r="270" spans="1:66" ht="72" hidden="1" customHeight="1">
      <c r="A270" s="113" t="s">
        <v>262</v>
      </c>
      <c r="B270" s="113" t="s">
        <v>597</v>
      </c>
      <c r="C270" s="113" t="s">
        <v>703</v>
      </c>
      <c r="D270" s="170" t="s">
        <v>148</v>
      </c>
      <c r="E270" s="102">
        <f>+F270+I270</f>
        <v>0</v>
      </c>
      <c r="F270" s="102"/>
      <c r="G270" s="102"/>
      <c r="H270" s="102"/>
      <c r="I270" s="102"/>
      <c r="J270" s="102">
        <f>+L270+O270</f>
        <v>0</v>
      </c>
      <c r="K270" s="102"/>
      <c r="L270" s="102"/>
      <c r="M270" s="102"/>
      <c r="N270" s="102"/>
      <c r="O270" s="102"/>
      <c r="P270" s="102">
        <f>+E270+J270</f>
        <v>0</v>
      </c>
      <c r="Q270" s="287">
        <f t="shared" si="48"/>
        <v>0</v>
      </c>
      <c r="R270" s="5"/>
      <c r="S270" s="62"/>
      <c r="T270" s="62"/>
      <c r="U270" s="62"/>
      <c r="V270" s="62"/>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c r="BI270" s="5"/>
      <c r="BJ270" s="5"/>
      <c r="BK270" s="5"/>
      <c r="BL270" s="5"/>
      <c r="BM270" s="5"/>
      <c r="BN270" s="5"/>
    </row>
    <row r="271" spans="1:66" ht="40.5" hidden="1" customHeight="1">
      <c r="A271" s="115">
        <v>1017340</v>
      </c>
      <c r="B271" s="113" t="s">
        <v>450</v>
      </c>
      <c r="C271" s="113" t="s">
        <v>930</v>
      </c>
      <c r="D271" s="170" t="s">
        <v>426</v>
      </c>
      <c r="E271" s="109">
        <f t="shared" si="45"/>
        <v>0</v>
      </c>
      <c r="F271" s="109"/>
      <c r="G271" s="109"/>
      <c r="H271" s="109"/>
      <c r="I271" s="109"/>
      <c r="J271" s="103">
        <f t="shared" si="49"/>
        <v>0</v>
      </c>
      <c r="K271" s="103"/>
      <c r="L271" s="103"/>
      <c r="M271" s="103"/>
      <c r="N271" s="103"/>
      <c r="O271" s="103"/>
      <c r="P271" s="103">
        <f t="shared" si="47"/>
        <v>0</v>
      </c>
      <c r="Q271" s="287">
        <f t="shared" si="48"/>
        <v>0</v>
      </c>
      <c r="R271" s="5"/>
      <c r="S271" s="62"/>
      <c r="T271" s="62"/>
      <c r="U271" s="62"/>
      <c r="V271" s="62"/>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c r="AU271" s="5"/>
      <c r="AV271" s="5"/>
      <c r="AW271" s="5"/>
      <c r="AX271" s="5"/>
      <c r="AY271" s="5"/>
      <c r="AZ271" s="5"/>
      <c r="BA271" s="5"/>
      <c r="BB271" s="5"/>
      <c r="BC271" s="5"/>
      <c r="BD271" s="5"/>
      <c r="BE271" s="5"/>
      <c r="BF271" s="5"/>
      <c r="BG271" s="5"/>
      <c r="BH271" s="5"/>
      <c r="BI271" s="5"/>
      <c r="BJ271" s="5"/>
      <c r="BK271" s="5"/>
      <c r="BL271" s="5"/>
      <c r="BM271" s="5"/>
      <c r="BN271" s="5"/>
    </row>
    <row r="272" spans="1:66" ht="35.25" hidden="1" customHeight="1">
      <c r="A272" s="115" t="s">
        <v>732</v>
      </c>
      <c r="B272" s="113" t="s">
        <v>118</v>
      </c>
      <c r="C272" s="115" t="s">
        <v>877</v>
      </c>
      <c r="D272" s="181" t="s">
        <v>768</v>
      </c>
      <c r="E272" s="109">
        <f>+F272+I272</f>
        <v>0</v>
      </c>
      <c r="F272" s="109"/>
      <c r="G272" s="109"/>
      <c r="H272" s="109"/>
      <c r="I272" s="109"/>
      <c r="J272" s="103">
        <f>+L272+O272</f>
        <v>0</v>
      </c>
      <c r="K272" s="103"/>
      <c r="L272" s="103"/>
      <c r="M272" s="103"/>
      <c r="N272" s="103"/>
      <c r="O272" s="103"/>
      <c r="P272" s="103">
        <f>+E272+J272</f>
        <v>0</v>
      </c>
      <c r="Q272" s="287">
        <f t="shared" si="48"/>
        <v>0</v>
      </c>
      <c r="R272" s="5"/>
      <c r="S272" s="62"/>
      <c r="T272" s="62"/>
      <c r="U272" s="62"/>
      <c r="V272" s="62"/>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c r="AU272" s="5"/>
      <c r="AV272" s="5"/>
      <c r="AW272" s="5"/>
      <c r="AX272" s="5"/>
      <c r="AY272" s="5"/>
      <c r="AZ272" s="5"/>
      <c r="BA272" s="5"/>
      <c r="BB272" s="5"/>
      <c r="BC272" s="5"/>
      <c r="BD272" s="5"/>
      <c r="BE272" s="5"/>
      <c r="BF272" s="5"/>
      <c r="BG272" s="5"/>
      <c r="BH272" s="5"/>
      <c r="BI272" s="5"/>
      <c r="BJ272" s="5"/>
      <c r="BK272" s="5"/>
      <c r="BL272" s="5"/>
      <c r="BM272" s="5"/>
      <c r="BN272" s="5"/>
    </row>
    <row r="273" spans="1:66" ht="20.25" hidden="1" customHeight="1">
      <c r="A273" s="115">
        <v>1017690</v>
      </c>
      <c r="B273" s="113" t="s">
        <v>507</v>
      </c>
      <c r="C273" s="113" t="s">
        <v>43</v>
      </c>
      <c r="D273" s="176" t="s">
        <v>337</v>
      </c>
      <c r="E273" s="102">
        <f t="shared" si="45"/>
        <v>0</v>
      </c>
      <c r="F273" s="102"/>
      <c r="G273" s="102"/>
      <c r="H273" s="102"/>
      <c r="I273" s="102"/>
      <c r="J273" s="102">
        <f t="shared" si="49"/>
        <v>0</v>
      </c>
      <c r="K273" s="102"/>
      <c r="L273" s="102"/>
      <c r="M273" s="102"/>
      <c r="N273" s="102"/>
      <c r="O273" s="102"/>
      <c r="P273" s="102">
        <f t="shared" si="47"/>
        <v>0</v>
      </c>
      <c r="Q273" s="287">
        <f t="shared" si="48"/>
        <v>0</v>
      </c>
      <c r="R273" s="5"/>
      <c r="S273" s="62"/>
      <c r="T273" s="62"/>
      <c r="U273" s="62"/>
      <c r="V273" s="62"/>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c r="AU273" s="5"/>
      <c r="AV273" s="5"/>
      <c r="AW273" s="5"/>
      <c r="AX273" s="5"/>
      <c r="AY273" s="5"/>
      <c r="AZ273" s="5"/>
      <c r="BA273" s="5"/>
      <c r="BB273" s="5"/>
      <c r="BC273" s="5"/>
      <c r="BD273" s="5"/>
      <c r="BE273" s="5"/>
      <c r="BF273" s="5"/>
      <c r="BG273" s="5"/>
      <c r="BH273" s="5"/>
      <c r="BI273" s="5"/>
      <c r="BJ273" s="5"/>
      <c r="BK273" s="5"/>
      <c r="BL273" s="5"/>
      <c r="BM273" s="5"/>
      <c r="BN273" s="5"/>
    </row>
    <row r="274" spans="1:66" ht="21" hidden="1" customHeight="1">
      <c r="A274" s="115">
        <v>1018110</v>
      </c>
      <c r="B274" s="113" t="s">
        <v>515</v>
      </c>
      <c r="C274" s="113" t="s">
        <v>514</v>
      </c>
      <c r="D274" s="176" t="s">
        <v>528</v>
      </c>
      <c r="E274" s="102">
        <f t="shared" si="45"/>
        <v>0</v>
      </c>
      <c r="F274" s="102"/>
      <c r="G274" s="102"/>
      <c r="H274" s="102"/>
      <c r="I274" s="102"/>
      <c r="J274" s="102">
        <f t="shared" si="49"/>
        <v>0</v>
      </c>
      <c r="K274" s="102"/>
      <c r="L274" s="102"/>
      <c r="M274" s="102"/>
      <c r="N274" s="102"/>
      <c r="O274" s="102"/>
      <c r="P274" s="102">
        <f t="shared" si="47"/>
        <v>0</v>
      </c>
      <c r="Q274" s="287">
        <f t="shared" si="48"/>
        <v>0</v>
      </c>
      <c r="R274" s="5"/>
      <c r="S274" s="62"/>
      <c r="T274" s="62"/>
      <c r="U274" s="62"/>
      <c r="V274" s="62"/>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c r="AU274" s="5"/>
      <c r="AV274" s="5"/>
      <c r="AW274" s="5"/>
      <c r="AX274" s="5"/>
      <c r="AY274" s="5"/>
      <c r="AZ274" s="5"/>
      <c r="BA274" s="5"/>
      <c r="BB274" s="5"/>
      <c r="BC274" s="5"/>
      <c r="BD274" s="5"/>
      <c r="BE274" s="5"/>
      <c r="BF274" s="5"/>
      <c r="BG274" s="5"/>
      <c r="BH274" s="5"/>
      <c r="BI274" s="5"/>
      <c r="BJ274" s="5"/>
      <c r="BK274" s="5"/>
      <c r="BL274" s="5"/>
      <c r="BM274" s="5"/>
      <c r="BN274" s="5"/>
    </row>
    <row r="275" spans="1:66" ht="44.25" hidden="1" customHeight="1">
      <c r="A275" s="115" t="s">
        <v>487</v>
      </c>
      <c r="B275" s="113" t="s">
        <v>488</v>
      </c>
      <c r="C275" s="113" t="s">
        <v>483</v>
      </c>
      <c r="D275" s="176" t="s">
        <v>495</v>
      </c>
      <c r="E275" s="101">
        <f>+F275+I275</f>
        <v>0</v>
      </c>
      <c r="F275" s="102"/>
      <c r="G275" s="102"/>
      <c r="H275" s="102"/>
      <c r="I275" s="102"/>
      <c r="J275" s="101">
        <f>+L275+O275</f>
        <v>0</v>
      </c>
      <c r="K275" s="102"/>
      <c r="L275" s="102"/>
      <c r="M275" s="102"/>
      <c r="N275" s="102"/>
      <c r="O275" s="102"/>
      <c r="P275" s="101">
        <f t="shared" ref="P275:P282" si="50">+E275+J275</f>
        <v>0</v>
      </c>
      <c r="Q275" s="287">
        <f t="shared" si="48"/>
        <v>0</v>
      </c>
      <c r="R275" s="5"/>
      <c r="S275" s="62"/>
      <c r="T275" s="62"/>
      <c r="U275" s="62"/>
      <c r="V275" s="62"/>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c r="AU275" s="5"/>
      <c r="AV275" s="5"/>
      <c r="AW275" s="5"/>
      <c r="AX275" s="5"/>
      <c r="AY275" s="5"/>
      <c r="AZ275" s="5"/>
      <c r="BA275" s="5"/>
      <c r="BB275" s="5"/>
      <c r="BC275" s="5"/>
      <c r="BD275" s="5"/>
      <c r="BE275" s="5"/>
      <c r="BF275" s="5"/>
      <c r="BG275" s="5"/>
      <c r="BH275" s="5"/>
      <c r="BI275" s="5"/>
      <c r="BJ275" s="5"/>
      <c r="BK275" s="5"/>
      <c r="BL275" s="5"/>
      <c r="BM275" s="5"/>
      <c r="BN275" s="5"/>
    </row>
    <row r="276" spans="1:66" ht="44.25" hidden="1" customHeight="1">
      <c r="A276" s="115" t="s">
        <v>580</v>
      </c>
      <c r="B276" s="113" t="s">
        <v>685</v>
      </c>
      <c r="C276" s="113" t="s">
        <v>483</v>
      </c>
      <c r="D276" s="176" t="s">
        <v>495</v>
      </c>
      <c r="E276" s="101">
        <f>+F276+I276</f>
        <v>0</v>
      </c>
      <c r="F276" s="102"/>
      <c r="G276" s="102"/>
      <c r="H276" s="102"/>
      <c r="I276" s="102"/>
      <c r="J276" s="101">
        <f>+L276+O276</f>
        <v>0</v>
      </c>
      <c r="K276" s="102"/>
      <c r="L276" s="102"/>
      <c r="M276" s="102"/>
      <c r="N276" s="102"/>
      <c r="O276" s="102"/>
      <c r="P276" s="101">
        <f t="shared" si="50"/>
        <v>0</v>
      </c>
      <c r="Q276" s="287">
        <f t="shared" si="48"/>
        <v>0</v>
      </c>
      <c r="R276" s="5"/>
      <c r="S276" s="62"/>
      <c r="T276" s="62"/>
      <c r="U276" s="62"/>
      <c r="V276" s="62"/>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c r="AU276" s="5"/>
      <c r="AV276" s="5"/>
      <c r="AW276" s="5"/>
      <c r="AX276" s="5"/>
      <c r="AY276" s="5"/>
      <c r="AZ276" s="5"/>
      <c r="BA276" s="5"/>
      <c r="BB276" s="5"/>
      <c r="BC276" s="5"/>
      <c r="BD276" s="5"/>
      <c r="BE276" s="5"/>
      <c r="BF276" s="5"/>
      <c r="BG276" s="5"/>
      <c r="BH276" s="5"/>
      <c r="BI276" s="5"/>
      <c r="BJ276" s="5"/>
      <c r="BK276" s="5"/>
      <c r="BL276" s="5"/>
      <c r="BM276" s="5"/>
      <c r="BN276" s="5"/>
    </row>
    <row r="277" spans="1:66" ht="57.75" hidden="1" customHeight="1">
      <c r="A277" s="115" t="s">
        <v>642</v>
      </c>
      <c r="B277" s="115" t="s">
        <v>357</v>
      </c>
      <c r="C277" s="115" t="s">
        <v>927</v>
      </c>
      <c r="D277" s="2" t="s">
        <v>397</v>
      </c>
      <c r="E277" s="138">
        <f>+F277+I277</f>
        <v>0</v>
      </c>
      <c r="F277" s="138"/>
      <c r="G277" s="244"/>
      <c r="H277" s="244"/>
      <c r="I277" s="225"/>
      <c r="J277" s="225">
        <f>+L277+O277</f>
        <v>0</v>
      </c>
      <c r="K277" s="225"/>
      <c r="L277" s="225"/>
      <c r="M277" s="225"/>
      <c r="N277" s="225"/>
      <c r="O277" s="138"/>
      <c r="P277" s="138">
        <f t="shared" si="50"/>
        <v>0</v>
      </c>
      <c r="Q277" s="289">
        <f t="shared" si="48"/>
        <v>0</v>
      </c>
      <c r="R277" s="250"/>
      <c r="S277" s="252"/>
      <c r="T277" s="254"/>
      <c r="U277" s="62"/>
      <c r="V277" s="62"/>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c r="AU277" s="5"/>
      <c r="AV277" s="5"/>
      <c r="AW277" s="5"/>
      <c r="AX277" s="5"/>
      <c r="AY277" s="5"/>
      <c r="AZ277" s="5"/>
      <c r="BA277" s="5"/>
      <c r="BB277" s="5"/>
      <c r="BC277" s="5"/>
      <c r="BD277" s="5"/>
      <c r="BE277" s="5"/>
      <c r="BF277" s="5"/>
      <c r="BG277" s="5"/>
      <c r="BH277" s="5"/>
      <c r="BI277" s="5"/>
      <c r="BJ277" s="5"/>
      <c r="BK277" s="5"/>
      <c r="BL277" s="5"/>
      <c r="BM277" s="5"/>
      <c r="BN277" s="5"/>
    </row>
    <row r="278" spans="1:66" ht="71.25" hidden="1" customHeight="1">
      <c r="A278" s="115" t="s">
        <v>279</v>
      </c>
      <c r="B278" s="115" t="s">
        <v>593</v>
      </c>
      <c r="C278" s="115" t="s">
        <v>636</v>
      </c>
      <c r="D278" s="3" t="s">
        <v>606</v>
      </c>
      <c r="E278" s="138">
        <f>+F278+I278</f>
        <v>0</v>
      </c>
      <c r="F278" s="138"/>
      <c r="G278" s="244"/>
      <c r="H278" s="244"/>
      <c r="I278" s="225"/>
      <c r="J278" s="225">
        <f>+L278+O278</f>
        <v>0</v>
      </c>
      <c r="K278" s="225"/>
      <c r="L278" s="225"/>
      <c r="M278" s="225"/>
      <c r="N278" s="225"/>
      <c r="O278" s="138"/>
      <c r="P278" s="138">
        <f t="shared" si="50"/>
        <v>0</v>
      </c>
      <c r="Q278" s="287">
        <f t="shared" si="48"/>
        <v>0</v>
      </c>
      <c r="R278" s="250"/>
      <c r="S278" s="252"/>
      <c r="T278" s="254"/>
      <c r="U278" s="62"/>
      <c r="V278" s="62"/>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c r="BI278" s="5"/>
      <c r="BJ278" s="5"/>
      <c r="BK278" s="5"/>
      <c r="BL278" s="5"/>
      <c r="BM278" s="5"/>
      <c r="BN278" s="5"/>
    </row>
    <row r="279" spans="1:66" ht="69.75" hidden="1" customHeight="1">
      <c r="A279" s="113" t="s">
        <v>11</v>
      </c>
      <c r="B279" s="113" t="s">
        <v>976</v>
      </c>
      <c r="C279" s="113" t="s">
        <v>12</v>
      </c>
      <c r="D279" s="226" t="s">
        <v>978</v>
      </c>
      <c r="E279" s="101"/>
      <c r="F279" s="101"/>
      <c r="G279" s="133"/>
      <c r="H279" s="133"/>
      <c r="I279" s="98"/>
      <c r="J279" s="102">
        <f>+L279+O279</f>
        <v>0</v>
      </c>
      <c r="K279" s="98"/>
      <c r="L279" s="98"/>
      <c r="M279" s="98"/>
      <c r="N279" s="98"/>
      <c r="O279" s="101"/>
      <c r="P279" s="102">
        <f t="shared" si="50"/>
        <v>0</v>
      </c>
      <c r="Q279" s="287">
        <f t="shared" si="48"/>
        <v>0</v>
      </c>
      <c r="R279" s="5"/>
      <c r="S279" s="62"/>
      <c r="T279" s="62"/>
      <c r="U279" s="62"/>
      <c r="V279" s="62"/>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c r="AU279" s="5"/>
      <c r="AV279" s="5"/>
      <c r="AW279" s="5"/>
      <c r="AX279" s="5"/>
      <c r="AY279" s="5"/>
      <c r="AZ279" s="5"/>
      <c r="BA279" s="5"/>
      <c r="BB279" s="5"/>
      <c r="BC279" s="5"/>
      <c r="BD279" s="5"/>
      <c r="BE279" s="5"/>
      <c r="BF279" s="5"/>
      <c r="BG279" s="5"/>
      <c r="BH279" s="5"/>
      <c r="BI279" s="5"/>
      <c r="BJ279" s="5"/>
      <c r="BK279" s="5"/>
      <c r="BL279" s="5"/>
      <c r="BM279" s="5"/>
      <c r="BN279" s="5"/>
    </row>
    <row r="280" spans="1:66" ht="62" hidden="1">
      <c r="A280" s="125" t="s">
        <v>936</v>
      </c>
      <c r="B280" s="125" t="s">
        <v>122</v>
      </c>
      <c r="C280" s="125" t="s">
        <v>395</v>
      </c>
      <c r="D280" s="171" t="s">
        <v>105</v>
      </c>
      <c r="E280" s="138">
        <f>+F280+I280</f>
        <v>0</v>
      </c>
      <c r="F280" s="138"/>
      <c r="G280" s="137"/>
      <c r="H280" s="137"/>
      <c r="I280" s="137"/>
      <c r="J280" s="138">
        <f t="shared" ref="J280:J287" si="51">+L280+O280</f>
        <v>0</v>
      </c>
      <c r="K280" s="137"/>
      <c r="L280" s="137"/>
      <c r="M280" s="137"/>
      <c r="N280" s="137"/>
      <c r="O280" s="137"/>
      <c r="P280" s="138">
        <f t="shared" si="50"/>
        <v>0</v>
      </c>
      <c r="Q280" s="289">
        <f t="shared" si="48"/>
        <v>0</v>
      </c>
      <c r="R280" s="5"/>
      <c r="S280" s="62"/>
      <c r="T280" s="62"/>
      <c r="U280" s="62"/>
      <c r="V280" s="62"/>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c r="AU280" s="5"/>
      <c r="AV280" s="5"/>
      <c r="AW280" s="5"/>
      <c r="AX280" s="5"/>
      <c r="AY280" s="5"/>
      <c r="AZ280" s="5"/>
      <c r="BA280" s="5"/>
      <c r="BB280" s="5"/>
      <c r="BC280" s="5"/>
      <c r="BD280" s="5"/>
      <c r="BE280" s="5"/>
      <c r="BF280" s="5"/>
      <c r="BG280" s="5"/>
      <c r="BH280" s="5"/>
      <c r="BI280" s="5"/>
      <c r="BJ280" s="5"/>
      <c r="BK280" s="5"/>
      <c r="BL280" s="5"/>
      <c r="BM280" s="5"/>
      <c r="BN280" s="5"/>
    </row>
    <row r="281" spans="1:66" ht="42" hidden="1" customHeight="1">
      <c r="A281" s="125" t="s">
        <v>50</v>
      </c>
      <c r="B281" s="125" t="s">
        <v>394</v>
      </c>
      <c r="C281" s="125" t="s">
        <v>395</v>
      </c>
      <c r="D281" s="171" t="s">
        <v>396</v>
      </c>
      <c r="E281" s="138">
        <f>+F281+I281</f>
        <v>0</v>
      </c>
      <c r="F281" s="138"/>
      <c r="G281" s="138"/>
      <c r="H281" s="138"/>
      <c r="I281" s="137"/>
      <c r="J281" s="138">
        <f t="shared" si="51"/>
        <v>0</v>
      </c>
      <c r="K281" s="138"/>
      <c r="L281" s="138"/>
      <c r="M281" s="137"/>
      <c r="N281" s="137"/>
      <c r="O281" s="138"/>
      <c r="P281" s="138">
        <f t="shared" si="50"/>
        <v>0</v>
      </c>
      <c r="Q281" s="289">
        <f t="shared" si="48"/>
        <v>0</v>
      </c>
      <c r="R281" s="5"/>
      <c r="S281" s="62"/>
      <c r="T281" s="62"/>
      <c r="U281" s="62"/>
      <c r="V281" s="62"/>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c r="AU281" s="5"/>
      <c r="AV281" s="5"/>
      <c r="AW281" s="5"/>
      <c r="AX281" s="5"/>
      <c r="AY281" s="5"/>
      <c r="AZ281" s="5"/>
      <c r="BA281" s="5"/>
      <c r="BB281" s="5"/>
      <c r="BC281" s="5"/>
      <c r="BD281" s="5"/>
      <c r="BE281" s="5"/>
      <c r="BF281" s="5"/>
      <c r="BG281" s="5"/>
      <c r="BH281" s="5"/>
      <c r="BI281" s="5"/>
      <c r="BJ281" s="5"/>
      <c r="BK281" s="5"/>
      <c r="BL281" s="5"/>
      <c r="BM281" s="5"/>
      <c r="BN281" s="5"/>
    </row>
    <row r="282" spans="1:66" ht="60.75" hidden="1" customHeight="1">
      <c r="A282" s="125" t="s">
        <v>51</v>
      </c>
      <c r="B282" s="125" t="s">
        <v>918</v>
      </c>
      <c r="C282" s="125" t="s">
        <v>1020</v>
      </c>
      <c r="D282" s="171" t="s">
        <v>196</v>
      </c>
      <c r="E282" s="138">
        <f>+F282+I282</f>
        <v>0</v>
      </c>
      <c r="F282" s="138"/>
      <c r="G282" s="138"/>
      <c r="H282" s="138"/>
      <c r="I282" s="137"/>
      <c r="J282" s="138">
        <f t="shared" si="51"/>
        <v>0</v>
      </c>
      <c r="K282" s="138"/>
      <c r="L282" s="138"/>
      <c r="M282" s="137"/>
      <c r="N282" s="137"/>
      <c r="O282" s="138"/>
      <c r="P282" s="138">
        <f t="shared" si="50"/>
        <v>0</v>
      </c>
      <c r="Q282" s="287">
        <f t="shared" si="48"/>
        <v>0</v>
      </c>
      <c r="R282" s="5"/>
      <c r="S282" s="62"/>
      <c r="T282" s="62"/>
      <c r="U282" s="62"/>
      <c r="V282" s="62"/>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c r="AU282" s="5"/>
      <c r="AV282" s="5"/>
      <c r="AW282" s="5"/>
      <c r="AX282" s="5"/>
      <c r="AY282" s="5"/>
      <c r="AZ282" s="5"/>
      <c r="BA282" s="5"/>
      <c r="BB282" s="5"/>
      <c r="BC282" s="5"/>
      <c r="BD282" s="5"/>
      <c r="BE282" s="5"/>
      <c r="BF282" s="5"/>
      <c r="BG282" s="5"/>
      <c r="BH282" s="5"/>
      <c r="BI282" s="5"/>
      <c r="BJ282" s="5"/>
      <c r="BK282" s="5"/>
      <c r="BL282" s="5"/>
      <c r="BM282" s="5"/>
      <c r="BN282" s="5"/>
    </row>
    <row r="283" spans="1:66" ht="28" hidden="1">
      <c r="A283" s="119" t="s">
        <v>368</v>
      </c>
      <c r="B283" s="119" t="s">
        <v>570</v>
      </c>
      <c r="C283" s="119" t="s">
        <v>693</v>
      </c>
      <c r="D283" s="153" t="s">
        <v>589</v>
      </c>
      <c r="E283" s="101">
        <f t="shared" ref="E283:E312" si="52">+F283+I283</f>
        <v>0</v>
      </c>
      <c r="F283" s="101"/>
      <c r="G283" s="100"/>
      <c r="H283" s="100"/>
      <c r="I283" s="100"/>
      <c r="J283" s="101">
        <f t="shared" si="51"/>
        <v>0</v>
      </c>
      <c r="K283" s="100"/>
      <c r="L283" s="100"/>
      <c r="M283" s="100"/>
      <c r="N283" s="100"/>
      <c r="O283" s="100"/>
      <c r="P283" s="101">
        <f t="shared" ref="P283:P328" si="53">+E283+J283</f>
        <v>0</v>
      </c>
      <c r="Q283" s="287">
        <f t="shared" si="48"/>
        <v>0</v>
      </c>
      <c r="R283" s="5"/>
      <c r="S283" s="62"/>
      <c r="T283" s="62"/>
      <c r="U283" s="62"/>
      <c r="V283" s="62"/>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c r="AU283" s="5"/>
      <c r="AV283" s="5"/>
      <c r="AW283" s="5"/>
      <c r="AX283" s="5"/>
      <c r="AY283" s="5"/>
      <c r="AZ283" s="5"/>
      <c r="BA283" s="5"/>
      <c r="BB283" s="5"/>
      <c r="BC283" s="5"/>
      <c r="BD283" s="5"/>
      <c r="BE283" s="5"/>
      <c r="BF283" s="5"/>
      <c r="BG283" s="5"/>
      <c r="BH283" s="5"/>
      <c r="BI283" s="5"/>
      <c r="BJ283" s="5"/>
      <c r="BK283" s="5"/>
      <c r="BL283" s="5"/>
      <c r="BM283" s="5"/>
      <c r="BN283" s="5"/>
    </row>
    <row r="284" spans="1:66" ht="28" hidden="1">
      <c r="A284" s="119" t="s">
        <v>369</v>
      </c>
      <c r="B284" s="119" t="s">
        <v>38</v>
      </c>
      <c r="C284" s="119" t="s">
        <v>692</v>
      </c>
      <c r="D284" s="153" t="s">
        <v>452</v>
      </c>
      <c r="E284" s="101">
        <f t="shared" si="52"/>
        <v>0</v>
      </c>
      <c r="F284" s="101"/>
      <c r="G284" s="101"/>
      <c r="H284" s="101"/>
      <c r="I284" s="101"/>
      <c r="J284" s="101">
        <f t="shared" si="51"/>
        <v>0</v>
      </c>
      <c r="K284" s="100"/>
      <c r="L284" s="100"/>
      <c r="M284" s="100"/>
      <c r="N284" s="100"/>
      <c r="O284" s="100"/>
      <c r="P284" s="101">
        <f t="shared" si="53"/>
        <v>0</v>
      </c>
      <c r="Q284" s="287">
        <f t="shared" si="48"/>
        <v>0</v>
      </c>
      <c r="R284" s="5"/>
      <c r="S284" s="62"/>
      <c r="T284" s="62"/>
      <c r="U284" s="62"/>
      <c r="V284" s="62"/>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c r="AU284" s="5"/>
      <c r="AV284" s="5"/>
      <c r="AW284" s="5"/>
      <c r="AX284" s="5"/>
      <c r="AY284" s="5"/>
      <c r="AZ284" s="5"/>
      <c r="BA284" s="5"/>
      <c r="BB284" s="5"/>
      <c r="BC284" s="5"/>
      <c r="BD284" s="5"/>
      <c r="BE284" s="5"/>
      <c r="BF284" s="5"/>
      <c r="BG284" s="5"/>
      <c r="BH284" s="5"/>
      <c r="BI284" s="5"/>
      <c r="BJ284" s="5"/>
      <c r="BK284" s="5"/>
      <c r="BL284" s="5"/>
      <c r="BM284" s="5"/>
      <c r="BN284" s="5"/>
    </row>
    <row r="285" spans="1:66" ht="54" hidden="1" customHeight="1">
      <c r="A285" s="125" t="s">
        <v>370</v>
      </c>
      <c r="B285" s="125" t="s">
        <v>510</v>
      </c>
      <c r="C285" s="125" t="s">
        <v>707</v>
      </c>
      <c r="D285" s="166" t="s">
        <v>453</v>
      </c>
      <c r="E285" s="101">
        <f t="shared" si="52"/>
        <v>0</v>
      </c>
      <c r="F285" s="101"/>
      <c r="G285" s="101"/>
      <c r="H285" s="101"/>
      <c r="I285" s="101"/>
      <c r="J285" s="101">
        <f t="shared" si="51"/>
        <v>0</v>
      </c>
      <c r="K285" s="101"/>
      <c r="L285" s="101"/>
      <c r="M285" s="101"/>
      <c r="N285" s="101"/>
      <c r="O285" s="101"/>
      <c r="P285" s="101">
        <f t="shared" si="53"/>
        <v>0</v>
      </c>
      <c r="Q285" s="287">
        <f t="shared" si="48"/>
        <v>0</v>
      </c>
      <c r="R285" s="5"/>
      <c r="S285" s="62"/>
      <c r="T285" s="62"/>
      <c r="U285" s="62"/>
      <c r="V285" s="62"/>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c r="AU285" s="5"/>
      <c r="AV285" s="5"/>
      <c r="AW285" s="5"/>
      <c r="AX285" s="5"/>
      <c r="AY285" s="5"/>
      <c r="AZ285" s="5"/>
      <c r="BA285" s="5"/>
      <c r="BB285" s="5"/>
      <c r="BC285" s="5"/>
      <c r="BD285" s="5"/>
      <c r="BE285" s="5"/>
      <c r="BF285" s="5"/>
      <c r="BG285" s="5"/>
      <c r="BH285" s="5"/>
      <c r="BI285" s="5"/>
      <c r="BJ285" s="5"/>
      <c r="BK285" s="5"/>
      <c r="BL285" s="5"/>
      <c r="BM285" s="5"/>
      <c r="BN285" s="5"/>
    </row>
    <row r="286" spans="1:66" ht="56" hidden="1">
      <c r="A286" s="120"/>
      <c r="B286" s="120"/>
      <c r="C286" s="122"/>
      <c r="D286" s="166" t="s">
        <v>647</v>
      </c>
      <c r="E286" s="98">
        <f t="shared" si="52"/>
        <v>0</v>
      </c>
      <c r="F286" s="98"/>
      <c r="G286" s="98"/>
      <c r="H286" s="98"/>
      <c r="I286" s="98"/>
      <c r="J286" s="98">
        <f t="shared" si="51"/>
        <v>0</v>
      </c>
      <c r="K286" s="98"/>
      <c r="L286" s="98"/>
      <c r="M286" s="98"/>
      <c r="N286" s="98"/>
      <c r="O286" s="98"/>
      <c r="P286" s="101">
        <f t="shared" si="53"/>
        <v>0</v>
      </c>
      <c r="Q286" s="287">
        <f t="shared" si="48"/>
        <v>0</v>
      </c>
      <c r="R286" s="5"/>
      <c r="S286" s="62"/>
      <c r="T286" s="62"/>
      <c r="U286" s="62"/>
      <c r="V286" s="62"/>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c r="BI286" s="5"/>
      <c r="BJ286" s="5"/>
      <c r="BK286" s="5"/>
      <c r="BL286" s="5"/>
      <c r="BM286" s="5"/>
      <c r="BN286" s="5"/>
    </row>
    <row r="287" spans="1:66" ht="23" hidden="1">
      <c r="A287" s="120"/>
      <c r="B287" s="120"/>
      <c r="C287" s="117"/>
      <c r="D287" s="167" t="s">
        <v>966</v>
      </c>
      <c r="E287" s="129">
        <f t="shared" si="52"/>
        <v>0</v>
      </c>
      <c r="F287" s="129"/>
      <c r="G287" s="129"/>
      <c r="H287" s="129"/>
      <c r="I287" s="129"/>
      <c r="J287" s="129">
        <f t="shared" si="51"/>
        <v>0</v>
      </c>
      <c r="K287" s="129"/>
      <c r="L287" s="129"/>
      <c r="M287" s="129"/>
      <c r="N287" s="129"/>
      <c r="O287" s="129"/>
      <c r="P287" s="129">
        <f t="shared" si="53"/>
        <v>0</v>
      </c>
      <c r="Q287" s="287">
        <f t="shared" si="48"/>
        <v>0</v>
      </c>
      <c r="R287" s="5"/>
      <c r="S287" s="62"/>
      <c r="T287" s="62"/>
      <c r="U287" s="62"/>
      <c r="V287" s="62"/>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c r="AU287" s="5"/>
      <c r="AV287" s="5"/>
      <c r="AW287" s="5"/>
      <c r="AX287" s="5"/>
      <c r="AY287" s="5"/>
      <c r="AZ287" s="5"/>
      <c r="BA287" s="5"/>
      <c r="BB287" s="5"/>
      <c r="BC287" s="5"/>
      <c r="BD287" s="5"/>
      <c r="BE287" s="5"/>
      <c r="BF287" s="5"/>
      <c r="BG287" s="5"/>
      <c r="BH287" s="5"/>
      <c r="BI287" s="5"/>
      <c r="BJ287" s="5"/>
      <c r="BK287" s="5"/>
      <c r="BL287" s="5"/>
      <c r="BM287" s="5"/>
      <c r="BN287" s="5"/>
    </row>
    <row r="288" spans="1:66" ht="15.5" hidden="1">
      <c r="A288" s="120"/>
      <c r="B288" s="120"/>
      <c r="C288" s="117"/>
      <c r="D288" s="168" t="s">
        <v>129</v>
      </c>
      <c r="E288" s="108">
        <f t="shared" si="52"/>
        <v>0</v>
      </c>
      <c r="F288" s="108"/>
      <c r="G288" s="108"/>
      <c r="H288" s="108"/>
      <c r="I288" s="108"/>
      <c r="J288" s="108"/>
      <c r="K288" s="108"/>
      <c r="L288" s="108"/>
      <c r="M288" s="108"/>
      <c r="N288" s="108"/>
      <c r="O288" s="108"/>
      <c r="P288" s="108">
        <f t="shared" si="53"/>
        <v>0</v>
      </c>
      <c r="Q288" s="287">
        <f t="shared" si="48"/>
        <v>0</v>
      </c>
      <c r="R288" s="5"/>
      <c r="S288" s="62"/>
      <c r="T288" s="62"/>
      <c r="U288" s="62"/>
      <c r="V288" s="62"/>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c r="AU288" s="5"/>
      <c r="AV288" s="5"/>
      <c r="AW288" s="5"/>
      <c r="AX288" s="5"/>
      <c r="AY288" s="5"/>
      <c r="AZ288" s="5"/>
      <c r="BA288" s="5"/>
      <c r="BB288" s="5"/>
      <c r="BC288" s="5"/>
      <c r="BD288" s="5"/>
      <c r="BE288" s="5"/>
      <c r="BF288" s="5"/>
      <c r="BG288" s="5"/>
      <c r="BH288" s="5"/>
      <c r="BI288" s="5"/>
      <c r="BJ288" s="5"/>
      <c r="BK288" s="5"/>
      <c r="BL288" s="5"/>
      <c r="BM288" s="5"/>
      <c r="BN288" s="5"/>
    </row>
    <row r="289" spans="1:66" ht="23" hidden="1">
      <c r="A289" s="120"/>
      <c r="B289" s="120"/>
      <c r="C289" s="117"/>
      <c r="D289" s="167" t="s">
        <v>775</v>
      </c>
      <c r="E289" s="129">
        <f t="shared" si="52"/>
        <v>0</v>
      </c>
      <c r="F289" s="129"/>
      <c r="G289" s="129"/>
      <c r="H289" s="129"/>
      <c r="I289" s="129"/>
      <c r="J289" s="129"/>
      <c r="K289" s="129"/>
      <c r="L289" s="129"/>
      <c r="M289" s="129"/>
      <c r="N289" s="129"/>
      <c r="O289" s="129"/>
      <c r="P289" s="129">
        <f t="shared" si="53"/>
        <v>0</v>
      </c>
      <c r="Q289" s="287">
        <f t="shared" si="48"/>
        <v>0</v>
      </c>
      <c r="R289" s="5"/>
      <c r="S289" s="62"/>
      <c r="T289" s="62"/>
      <c r="U289" s="62"/>
      <c r="V289" s="62"/>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row>
    <row r="290" spans="1:66" ht="54" hidden="1">
      <c r="A290" s="120"/>
      <c r="B290" s="120"/>
      <c r="C290" s="120"/>
      <c r="D290" s="168" t="s">
        <v>293</v>
      </c>
      <c r="E290" s="108">
        <f t="shared" si="52"/>
        <v>0</v>
      </c>
      <c r="F290" s="108"/>
      <c r="G290" s="108"/>
      <c r="H290" s="108"/>
      <c r="I290" s="108"/>
      <c r="J290" s="108"/>
      <c r="K290" s="108"/>
      <c r="L290" s="108"/>
      <c r="M290" s="108"/>
      <c r="N290" s="108"/>
      <c r="O290" s="108"/>
      <c r="P290" s="108">
        <f t="shared" si="53"/>
        <v>0</v>
      </c>
      <c r="Q290" s="287">
        <f t="shared" si="48"/>
        <v>0</v>
      </c>
      <c r="R290" s="5"/>
      <c r="S290" s="62"/>
      <c r="T290" s="62"/>
      <c r="U290" s="62"/>
      <c r="V290" s="62"/>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row>
    <row r="291" spans="1:66" ht="40.5" hidden="1">
      <c r="A291" s="120"/>
      <c r="B291" s="120"/>
      <c r="C291" s="120"/>
      <c r="D291" s="168" t="s">
        <v>699</v>
      </c>
      <c r="E291" s="108">
        <f t="shared" si="52"/>
        <v>0</v>
      </c>
      <c r="F291" s="108"/>
      <c r="G291" s="108"/>
      <c r="H291" s="108"/>
      <c r="I291" s="108"/>
      <c r="J291" s="108"/>
      <c r="K291" s="108"/>
      <c r="L291" s="108"/>
      <c r="M291" s="108"/>
      <c r="N291" s="108"/>
      <c r="O291" s="108"/>
      <c r="P291" s="108">
        <f t="shared" si="53"/>
        <v>0</v>
      </c>
      <c r="Q291" s="287">
        <f t="shared" si="48"/>
        <v>0</v>
      </c>
      <c r="R291" s="5"/>
      <c r="S291" s="62"/>
      <c r="T291" s="62"/>
      <c r="U291" s="62"/>
      <c r="V291" s="62"/>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row>
    <row r="292" spans="1:66" ht="57.65" hidden="1" customHeight="1">
      <c r="A292" s="115" t="s">
        <v>371</v>
      </c>
      <c r="B292" s="115" t="s">
        <v>454</v>
      </c>
      <c r="C292" s="115" t="s">
        <v>707</v>
      </c>
      <c r="D292" s="245" t="s">
        <v>208</v>
      </c>
      <c r="E292" s="201">
        <f t="shared" si="52"/>
        <v>0</v>
      </c>
      <c r="F292" s="138"/>
      <c r="G292" s="138"/>
      <c r="H292" s="138"/>
      <c r="I292" s="138"/>
      <c r="J292" s="138">
        <f t="shared" ref="J292:J297" si="54">+L292+O292</f>
        <v>0</v>
      </c>
      <c r="K292" s="138"/>
      <c r="L292" s="138"/>
      <c r="M292" s="138"/>
      <c r="N292" s="138"/>
      <c r="O292" s="138"/>
      <c r="P292" s="138">
        <f>+E292+J292</f>
        <v>0</v>
      </c>
      <c r="Q292" s="289">
        <f t="shared" si="48"/>
        <v>0</v>
      </c>
      <c r="R292" s="250"/>
      <c r="S292" s="252"/>
      <c r="T292" s="254"/>
      <c r="U292" s="62"/>
      <c r="V292" s="62"/>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row>
    <row r="293" spans="1:66" ht="54" hidden="1" customHeight="1">
      <c r="A293" s="115" t="s">
        <v>895</v>
      </c>
      <c r="B293" s="115" t="s">
        <v>449</v>
      </c>
      <c r="C293" s="125" t="s">
        <v>9</v>
      </c>
      <c r="D293" s="171" t="s">
        <v>59</v>
      </c>
      <c r="E293" s="138">
        <f>+F293+I293</f>
        <v>0</v>
      </c>
      <c r="F293" s="138"/>
      <c r="G293" s="138"/>
      <c r="H293" s="138"/>
      <c r="I293" s="138"/>
      <c r="J293" s="138">
        <f t="shared" si="54"/>
        <v>0</v>
      </c>
      <c r="K293" s="138"/>
      <c r="L293" s="138"/>
      <c r="M293" s="138"/>
      <c r="N293" s="138"/>
      <c r="O293" s="138"/>
      <c r="P293" s="138">
        <f>+E293+J293</f>
        <v>0</v>
      </c>
      <c r="Q293" s="289">
        <f t="shared" si="48"/>
        <v>0</v>
      </c>
      <c r="R293" s="250"/>
      <c r="S293" s="252"/>
      <c r="T293" s="254"/>
      <c r="U293" s="62"/>
      <c r="V293" s="62"/>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row>
    <row r="294" spans="1:66" ht="63.75" hidden="1" customHeight="1">
      <c r="A294" s="125" t="s">
        <v>63</v>
      </c>
      <c r="B294" s="125" t="s">
        <v>64</v>
      </c>
      <c r="C294" s="125"/>
      <c r="D294" s="166" t="s">
        <v>329</v>
      </c>
      <c r="E294" s="101">
        <f>+F294+I294</f>
        <v>0</v>
      </c>
      <c r="F294" s="101"/>
      <c r="G294" s="101"/>
      <c r="H294" s="101"/>
      <c r="I294" s="101"/>
      <c r="J294" s="101">
        <f t="shared" si="54"/>
        <v>0</v>
      </c>
      <c r="K294" s="101"/>
      <c r="L294" s="101"/>
      <c r="M294" s="101"/>
      <c r="N294" s="101"/>
      <c r="O294" s="101"/>
      <c r="P294" s="101">
        <f>+E294+J294</f>
        <v>0</v>
      </c>
      <c r="Q294" s="287">
        <f t="shared" si="48"/>
        <v>0</v>
      </c>
      <c r="R294" s="5"/>
      <c r="S294" s="62"/>
      <c r="T294" s="62"/>
      <c r="U294" s="62"/>
      <c r="V294" s="62"/>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row>
    <row r="295" spans="1:66" ht="69" hidden="1" customHeight="1">
      <c r="A295" s="125" t="s">
        <v>372</v>
      </c>
      <c r="B295" s="125" t="s">
        <v>599</v>
      </c>
      <c r="C295" s="125" t="s">
        <v>708</v>
      </c>
      <c r="D295" s="171" t="s">
        <v>455</v>
      </c>
      <c r="E295" s="138">
        <f t="shared" si="52"/>
        <v>0</v>
      </c>
      <c r="F295" s="138"/>
      <c r="G295" s="138"/>
      <c r="H295" s="138"/>
      <c r="I295" s="138"/>
      <c r="J295" s="138">
        <f t="shared" si="54"/>
        <v>0</v>
      </c>
      <c r="K295" s="138"/>
      <c r="L295" s="138"/>
      <c r="M295" s="138"/>
      <c r="N295" s="138"/>
      <c r="O295" s="138"/>
      <c r="P295" s="138">
        <f t="shared" si="53"/>
        <v>0</v>
      </c>
      <c r="Q295" s="289">
        <f t="shared" si="48"/>
        <v>0</v>
      </c>
      <c r="R295" s="250"/>
      <c r="S295" s="252"/>
      <c r="T295" s="254"/>
      <c r="U295" s="62"/>
      <c r="V295" s="62"/>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row>
    <row r="296" spans="1:66" ht="73.5" hidden="1" customHeight="1">
      <c r="A296" s="125" t="s">
        <v>373</v>
      </c>
      <c r="B296" s="125" t="s">
        <v>688</v>
      </c>
      <c r="C296" s="125" t="s">
        <v>709</v>
      </c>
      <c r="D296" s="171" t="s">
        <v>78</v>
      </c>
      <c r="E296" s="138">
        <f t="shared" si="52"/>
        <v>0</v>
      </c>
      <c r="F296" s="138"/>
      <c r="G296" s="138"/>
      <c r="H296" s="138"/>
      <c r="I296" s="138"/>
      <c r="J296" s="138">
        <f t="shared" si="54"/>
        <v>0</v>
      </c>
      <c r="K296" s="138"/>
      <c r="L296" s="138"/>
      <c r="M296" s="138"/>
      <c r="N296" s="138"/>
      <c r="O296" s="138"/>
      <c r="P296" s="138">
        <f t="shared" si="53"/>
        <v>0</v>
      </c>
      <c r="Q296" s="289">
        <f t="shared" si="48"/>
        <v>0</v>
      </c>
      <c r="R296" s="250"/>
      <c r="S296" s="252"/>
      <c r="T296" s="254"/>
      <c r="U296" s="62"/>
      <c r="V296" s="62"/>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row>
    <row r="297" spans="1:66" ht="80.25" hidden="1" customHeight="1">
      <c r="A297" s="125" t="s">
        <v>896</v>
      </c>
      <c r="B297" s="125" t="s">
        <v>934</v>
      </c>
      <c r="C297" s="125" t="s">
        <v>519</v>
      </c>
      <c r="D297" s="171" t="s">
        <v>687</v>
      </c>
      <c r="E297" s="138">
        <f t="shared" si="52"/>
        <v>0</v>
      </c>
      <c r="F297" s="138"/>
      <c r="G297" s="138"/>
      <c r="H297" s="138"/>
      <c r="I297" s="138"/>
      <c r="J297" s="130">
        <f t="shared" si="54"/>
        <v>0</v>
      </c>
      <c r="K297" s="138"/>
      <c r="L297" s="138"/>
      <c r="M297" s="138"/>
      <c r="N297" s="138"/>
      <c r="O297" s="138"/>
      <c r="P297" s="138">
        <f t="shared" si="53"/>
        <v>0</v>
      </c>
      <c r="Q297" s="289">
        <f t="shared" si="48"/>
        <v>0</v>
      </c>
      <c r="R297" s="293"/>
      <c r="S297" s="290"/>
      <c r="T297" s="291"/>
      <c r="U297" s="292"/>
      <c r="V297" s="292"/>
      <c r="W297" s="259"/>
      <c r="X297" s="259"/>
      <c r="Y297" s="259"/>
      <c r="Z297" s="259"/>
      <c r="AA297" s="259"/>
      <c r="AB297" s="259"/>
      <c r="AC297" s="259"/>
      <c r="AD297" s="259"/>
      <c r="AE297" s="259"/>
      <c r="AF297" s="259"/>
      <c r="AG297" s="259"/>
      <c r="AH297" s="259"/>
      <c r="AI297" s="259"/>
      <c r="AJ297" s="259"/>
      <c r="AK297" s="259"/>
      <c r="AL297" s="259"/>
      <c r="AM297" s="259"/>
      <c r="AN297" s="259"/>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row>
    <row r="298" spans="1:66" ht="72.75" hidden="1" customHeight="1">
      <c r="A298" s="125" t="s">
        <v>900</v>
      </c>
      <c r="B298" s="125" t="s">
        <v>547</v>
      </c>
      <c r="C298" s="125" t="s">
        <v>522</v>
      </c>
      <c r="D298" s="171" t="s">
        <v>683</v>
      </c>
      <c r="E298" s="138">
        <f t="shared" ref="E298:E305" si="55">+F298+I298</f>
        <v>0</v>
      </c>
      <c r="F298" s="138"/>
      <c r="G298" s="138"/>
      <c r="H298" s="138"/>
      <c r="I298" s="138"/>
      <c r="J298" s="138">
        <f t="shared" ref="J298:J305" si="56">+L298+O298</f>
        <v>0</v>
      </c>
      <c r="K298" s="138"/>
      <c r="L298" s="138"/>
      <c r="M298" s="138"/>
      <c r="N298" s="138"/>
      <c r="O298" s="138"/>
      <c r="P298" s="138">
        <f t="shared" si="53"/>
        <v>0</v>
      </c>
      <c r="Q298" s="289">
        <f t="shared" si="48"/>
        <v>0</v>
      </c>
      <c r="R298" s="250"/>
      <c r="S298" s="252"/>
      <c r="T298" s="254"/>
      <c r="U298" s="62"/>
      <c r="V298" s="62"/>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row>
    <row r="299" spans="1:66" ht="81.75" hidden="1" customHeight="1">
      <c r="A299" s="125" t="s">
        <v>65</v>
      </c>
      <c r="B299" s="125" t="s">
        <v>66</v>
      </c>
      <c r="C299" s="125"/>
      <c r="D299" s="154" t="s">
        <v>328</v>
      </c>
      <c r="E299" s="101">
        <f>+F299+I299</f>
        <v>0</v>
      </c>
      <c r="F299" s="101"/>
      <c r="G299" s="101"/>
      <c r="H299" s="101"/>
      <c r="I299" s="101"/>
      <c r="J299" s="101">
        <f>+L299+O299</f>
        <v>0</v>
      </c>
      <c r="K299" s="101"/>
      <c r="L299" s="101"/>
      <c r="M299" s="101"/>
      <c r="N299" s="101"/>
      <c r="O299" s="101"/>
      <c r="P299" s="101">
        <f>+E299+J299</f>
        <v>0</v>
      </c>
      <c r="Q299" s="287">
        <f t="shared" si="48"/>
        <v>0</v>
      </c>
      <c r="R299" s="5"/>
      <c r="S299" s="62"/>
      <c r="T299" s="62"/>
      <c r="U299" s="62"/>
      <c r="V299" s="62"/>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row>
    <row r="300" spans="1:66" ht="60" hidden="1" customHeight="1">
      <c r="A300" s="125" t="s">
        <v>898</v>
      </c>
      <c r="B300" s="125" t="s">
        <v>548</v>
      </c>
      <c r="C300" s="125" t="s">
        <v>520</v>
      </c>
      <c r="D300" s="230" t="s">
        <v>44</v>
      </c>
      <c r="E300" s="138">
        <f>+F300+I300</f>
        <v>0</v>
      </c>
      <c r="F300" s="138"/>
      <c r="G300" s="138"/>
      <c r="H300" s="138"/>
      <c r="I300" s="138"/>
      <c r="J300" s="138">
        <f>+L300+O300</f>
        <v>0</v>
      </c>
      <c r="K300" s="138"/>
      <c r="L300" s="138"/>
      <c r="M300" s="138"/>
      <c r="N300" s="138"/>
      <c r="O300" s="138"/>
      <c r="P300" s="138">
        <f t="shared" si="53"/>
        <v>0</v>
      </c>
      <c r="Q300" s="289">
        <f t="shared" si="48"/>
        <v>0</v>
      </c>
      <c r="R300" s="293"/>
      <c r="S300" s="290"/>
      <c r="T300" s="291"/>
      <c r="U300" s="292"/>
      <c r="V300" s="292"/>
      <c r="W300" s="259"/>
      <c r="X300" s="259"/>
      <c r="Y300" s="259"/>
      <c r="Z300" s="259"/>
      <c r="AA300" s="259"/>
      <c r="AB300" s="259"/>
      <c r="AC300" s="259"/>
      <c r="AD300" s="259"/>
      <c r="AE300" s="259"/>
      <c r="AF300" s="259"/>
      <c r="AG300" s="259"/>
      <c r="AH300" s="259"/>
      <c r="AI300" s="259"/>
      <c r="AJ300" s="259"/>
      <c r="AK300" s="259"/>
      <c r="AL300" s="259"/>
      <c r="AM300" s="259"/>
      <c r="AN300" s="259"/>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row>
    <row r="301" spans="1:66" ht="54" hidden="1" customHeight="1">
      <c r="A301" s="125" t="s">
        <v>902</v>
      </c>
      <c r="B301" s="125" t="s">
        <v>134</v>
      </c>
      <c r="C301" s="125" t="s">
        <v>135</v>
      </c>
      <c r="D301" s="171" t="s">
        <v>45</v>
      </c>
      <c r="E301" s="138">
        <f t="shared" si="55"/>
        <v>0</v>
      </c>
      <c r="F301" s="138"/>
      <c r="G301" s="138"/>
      <c r="H301" s="138"/>
      <c r="I301" s="138"/>
      <c r="J301" s="138">
        <f t="shared" si="56"/>
        <v>0</v>
      </c>
      <c r="K301" s="138"/>
      <c r="L301" s="138"/>
      <c r="M301" s="138"/>
      <c r="N301" s="138"/>
      <c r="O301" s="138"/>
      <c r="P301" s="138">
        <f t="shared" si="53"/>
        <v>0</v>
      </c>
      <c r="Q301" s="287">
        <f t="shared" si="48"/>
        <v>0</v>
      </c>
      <c r="R301" s="250"/>
      <c r="S301" s="252"/>
      <c r="T301" s="254"/>
      <c r="U301" s="62"/>
      <c r="V301" s="62"/>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row>
    <row r="302" spans="1:66" ht="72" hidden="1" customHeight="1">
      <c r="A302" s="125" t="s">
        <v>903</v>
      </c>
      <c r="B302" s="125" t="s">
        <v>448</v>
      </c>
      <c r="C302" s="125" t="s">
        <v>69</v>
      </c>
      <c r="D302" s="171" t="s">
        <v>294</v>
      </c>
      <c r="E302" s="138">
        <f t="shared" si="55"/>
        <v>0</v>
      </c>
      <c r="F302" s="138"/>
      <c r="G302" s="138"/>
      <c r="H302" s="138"/>
      <c r="I302" s="138"/>
      <c r="J302" s="138">
        <f t="shared" si="56"/>
        <v>0</v>
      </c>
      <c r="K302" s="138"/>
      <c r="L302" s="138"/>
      <c r="M302" s="138"/>
      <c r="N302" s="138"/>
      <c r="O302" s="138"/>
      <c r="P302" s="138">
        <f t="shared" si="53"/>
        <v>0</v>
      </c>
      <c r="Q302" s="289">
        <f t="shared" si="48"/>
        <v>0</v>
      </c>
      <c r="R302" s="293"/>
      <c r="S302" s="290"/>
      <c r="T302" s="291"/>
      <c r="U302" s="292"/>
      <c r="V302" s="292"/>
      <c r="W302" s="259"/>
      <c r="X302" s="259"/>
      <c r="Y302" s="259"/>
      <c r="Z302" s="259"/>
      <c r="AA302" s="259"/>
      <c r="AB302" s="259"/>
      <c r="AC302" s="259"/>
      <c r="AD302" s="259"/>
      <c r="AE302" s="259"/>
      <c r="AF302" s="259"/>
      <c r="AG302" s="259"/>
      <c r="AH302" s="259"/>
      <c r="AI302" s="259"/>
      <c r="AJ302" s="259"/>
      <c r="AK302" s="259"/>
      <c r="AL302" s="259"/>
      <c r="AM302" s="259"/>
      <c r="AN302" s="259"/>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row>
    <row r="303" spans="1:66" ht="113.25" hidden="1" customHeight="1">
      <c r="A303" s="125" t="s">
        <v>615</v>
      </c>
      <c r="B303" s="125" t="s">
        <v>614</v>
      </c>
      <c r="C303" s="125" t="s">
        <v>1019</v>
      </c>
      <c r="D303" s="171" t="s">
        <v>175</v>
      </c>
      <c r="E303" s="138">
        <f>+F303+I303</f>
        <v>0</v>
      </c>
      <c r="F303" s="138"/>
      <c r="G303" s="138"/>
      <c r="H303" s="138"/>
      <c r="I303" s="138"/>
      <c r="J303" s="138">
        <f>+L303+O303</f>
        <v>0</v>
      </c>
      <c r="K303" s="138"/>
      <c r="L303" s="138"/>
      <c r="M303" s="138"/>
      <c r="N303" s="138"/>
      <c r="O303" s="138"/>
      <c r="P303" s="138">
        <f>+E303+J303</f>
        <v>0</v>
      </c>
      <c r="Q303" s="289">
        <f t="shared" si="48"/>
        <v>0</v>
      </c>
      <c r="R303" s="250"/>
      <c r="S303" s="252"/>
      <c r="T303" s="254"/>
      <c r="U303" s="62"/>
      <c r="V303" s="62"/>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row>
    <row r="304" spans="1:66" ht="93" hidden="1" customHeight="1">
      <c r="A304" s="125" t="s">
        <v>901</v>
      </c>
      <c r="B304" s="125" t="s">
        <v>801</v>
      </c>
      <c r="C304" s="125" t="s">
        <v>68</v>
      </c>
      <c r="D304" s="171" t="s">
        <v>637</v>
      </c>
      <c r="E304" s="138">
        <f t="shared" si="55"/>
        <v>0</v>
      </c>
      <c r="F304" s="138"/>
      <c r="G304" s="138"/>
      <c r="H304" s="138"/>
      <c r="I304" s="138"/>
      <c r="J304" s="138">
        <f t="shared" si="56"/>
        <v>0</v>
      </c>
      <c r="K304" s="138"/>
      <c r="L304" s="138"/>
      <c r="M304" s="138"/>
      <c r="N304" s="138"/>
      <c r="O304" s="138"/>
      <c r="P304" s="138">
        <f t="shared" si="53"/>
        <v>0</v>
      </c>
      <c r="Q304" s="289">
        <f t="shared" si="48"/>
        <v>0</v>
      </c>
      <c r="R304" s="250"/>
      <c r="S304" s="252"/>
      <c r="T304" s="254"/>
      <c r="U304" s="62"/>
      <c r="V304" s="62"/>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row>
    <row r="305" spans="1:66" ht="104.25" hidden="1" customHeight="1">
      <c r="A305" s="125" t="s">
        <v>899</v>
      </c>
      <c r="B305" s="125" t="s">
        <v>800</v>
      </c>
      <c r="C305" s="125" t="s">
        <v>521</v>
      </c>
      <c r="D305" s="230" t="s">
        <v>572</v>
      </c>
      <c r="E305" s="138">
        <f t="shared" si="55"/>
        <v>0</v>
      </c>
      <c r="F305" s="138"/>
      <c r="G305" s="138"/>
      <c r="H305" s="138"/>
      <c r="I305" s="138"/>
      <c r="J305" s="138">
        <f t="shared" si="56"/>
        <v>0</v>
      </c>
      <c r="K305" s="138"/>
      <c r="L305" s="138"/>
      <c r="M305" s="138"/>
      <c r="N305" s="138"/>
      <c r="O305" s="138"/>
      <c r="P305" s="138">
        <f t="shared" si="53"/>
        <v>0</v>
      </c>
      <c r="Q305" s="289">
        <f t="shared" si="48"/>
        <v>0</v>
      </c>
      <c r="R305" s="250"/>
      <c r="S305" s="252"/>
      <c r="T305" s="254"/>
      <c r="U305" s="62"/>
      <c r="V305" s="62"/>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row>
    <row r="306" spans="1:66" ht="81" hidden="1" customHeight="1">
      <c r="A306" s="125" t="s">
        <v>897</v>
      </c>
      <c r="B306" s="125" t="s">
        <v>799</v>
      </c>
      <c r="C306" s="125" t="s">
        <v>417</v>
      </c>
      <c r="D306" s="230" t="s">
        <v>8</v>
      </c>
      <c r="E306" s="138">
        <f t="shared" si="52"/>
        <v>0</v>
      </c>
      <c r="F306" s="138"/>
      <c r="G306" s="138"/>
      <c r="H306" s="138"/>
      <c r="I306" s="138"/>
      <c r="J306" s="225">
        <f t="shared" ref="J306:J312" si="57">+L306+O306</f>
        <v>0</v>
      </c>
      <c r="K306" s="138"/>
      <c r="L306" s="138"/>
      <c r="M306" s="138"/>
      <c r="N306" s="138"/>
      <c r="O306" s="138"/>
      <c r="P306" s="138">
        <f t="shared" si="53"/>
        <v>0</v>
      </c>
      <c r="Q306" s="289">
        <f t="shared" si="48"/>
        <v>0</v>
      </c>
      <c r="R306" s="250"/>
      <c r="S306" s="252"/>
      <c r="T306" s="254"/>
      <c r="U306" s="62"/>
      <c r="V306" s="62"/>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row>
    <row r="307" spans="1:66" ht="28" hidden="1">
      <c r="A307" s="115" t="s">
        <v>904</v>
      </c>
      <c r="B307" s="113" t="s">
        <v>0</v>
      </c>
      <c r="C307" s="113" t="s">
        <v>928</v>
      </c>
      <c r="D307" s="170" t="s">
        <v>1</v>
      </c>
      <c r="E307" s="103">
        <f t="shared" si="52"/>
        <v>0</v>
      </c>
      <c r="F307" s="103"/>
      <c r="G307" s="103"/>
      <c r="H307" s="103"/>
      <c r="I307" s="103"/>
      <c r="J307" s="103">
        <f t="shared" si="57"/>
        <v>0</v>
      </c>
      <c r="K307" s="103"/>
      <c r="L307" s="103"/>
      <c r="M307" s="103"/>
      <c r="N307" s="103"/>
      <c r="O307" s="103">
        <f>2500000-525000-1975000</f>
        <v>0</v>
      </c>
      <c r="P307" s="103">
        <f t="shared" si="53"/>
        <v>0</v>
      </c>
      <c r="Q307" s="287">
        <f t="shared" si="48"/>
        <v>0</v>
      </c>
      <c r="R307" s="5"/>
      <c r="S307" s="62"/>
      <c r="T307" s="62"/>
      <c r="U307" s="62"/>
      <c r="V307" s="62"/>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row>
    <row r="308" spans="1:66" ht="111" hidden="1" customHeight="1">
      <c r="A308" s="118" t="s">
        <v>987</v>
      </c>
      <c r="B308" s="113" t="s">
        <v>988</v>
      </c>
      <c r="C308" s="113" t="s">
        <v>156</v>
      </c>
      <c r="D308" s="153" t="s">
        <v>989</v>
      </c>
      <c r="E308" s="103">
        <f>+F308+I308</f>
        <v>0</v>
      </c>
      <c r="F308" s="103"/>
      <c r="G308" s="103"/>
      <c r="H308" s="103"/>
      <c r="I308" s="103"/>
      <c r="J308" s="103">
        <f t="shared" si="57"/>
        <v>0</v>
      </c>
      <c r="K308" s="103"/>
      <c r="L308" s="103"/>
      <c r="M308" s="103"/>
      <c r="N308" s="103"/>
      <c r="O308" s="103"/>
      <c r="P308" s="103">
        <f>+E308+J308</f>
        <v>0</v>
      </c>
      <c r="Q308" s="289">
        <f t="shared" si="48"/>
        <v>0</v>
      </c>
      <c r="R308" s="5"/>
      <c r="S308" s="62"/>
      <c r="T308" s="62"/>
      <c r="U308" s="62"/>
      <c r="V308" s="62"/>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row>
    <row r="309" spans="1:66" ht="78.75" hidden="1" customHeight="1">
      <c r="A309" s="118" t="s">
        <v>684</v>
      </c>
      <c r="B309" s="113" t="s">
        <v>685</v>
      </c>
      <c r="C309" s="113" t="s">
        <v>483</v>
      </c>
      <c r="D309" s="153" t="s">
        <v>584</v>
      </c>
      <c r="E309" s="101">
        <f>+F309+I309</f>
        <v>0</v>
      </c>
      <c r="F309" s="103"/>
      <c r="G309" s="103"/>
      <c r="H309" s="103"/>
      <c r="I309" s="103"/>
      <c r="J309" s="98">
        <f>+L309+O309</f>
        <v>0</v>
      </c>
      <c r="K309" s="103"/>
      <c r="L309" s="103"/>
      <c r="M309" s="103"/>
      <c r="N309" s="103"/>
      <c r="O309" s="103"/>
      <c r="P309" s="101">
        <f>+E309+J309</f>
        <v>0</v>
      </c>
      <c r="Q309" s="287">
        <f t="shared" si="48"/>
        <v>0</v>
      </c>
      <c r="R309" s="5"/>
      <c r="S309" s="62"/>
      <c r="T309" s="62"/>
      <c r="U309" s="62"/>
      <c r="V309" s="62"/>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row>
    <row r="310" spans="1:66" ht="65.25" hidden="1" customHeight="1">
      <c r="A310" s="118" t="s">
        <v>315</v>
      </c>
      <c r="B310" s="113" t="s">
        <v>118</v>
      </c>
      <c r="C310" s="113" t="s">
        <v>12</v>
      </c>
      <c r="D310" s="153" t="s">
        <v>768</v>
      </c>
      <c r="E310" s="103">
        <f>+F310+I310</f>
        <v>0</v>
      </c>
      <c r="F310" s="103"/>
      <c r="G310" s="103"/>
      <c r="H310" s="103"/>
      <c r="I310" s="103"/>
      <c r="J310" s="103">
        <f t="shared" si="57"/>
        <v>0</v>
      </c>
      <c r="K310" s="103"/>
      <c r="L310" s="103"/>
      <c r="M310" s="103"/>
      <c r="N310" s="103"/>
      <c r="O310" s="103"/>
      <c r="P310" s="103">
        <f>+E310+J310</f>
        <v>0</v>
      </c>
      <c r="Q310" s="287">
        <f t="shared" si="48"/>
        <v>0</v>
      </c>
      <c r="R310" s="5"/>
      <c r="S310" s="62"/>
      <c r="T310" s="62"/>
      <c r="U310" s="62"/>
      <c r="V310" s="62"/>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row>
    <row r="311" spans="1:66" ht="51.75" hidden="1" customHeight="1">
      <c r="A311" s="118" t="s">
        <v>905</v>
      </c>
      <c r="B311" s="113" t="s">
        <v>357</v>
      </c>
      <c r="C311" s="113" t="s">
        <v>927</v>
      </c>
      <c r="D311" s="153" t="s">
        <v>397</v>
      </c>
      <c r="E311" s="103">
        <f t="shared" si="52"/>
        <v>0</v>
      </c>
      <c r="F311" s="103"/>
      <c r="G311" s="103"/>
      <c r="H311" s="103"/>
      <c r="I311" s="103"/>
      <c r="J311" s="103">
        <f t="shared" si="57"/>
        <v>0</v>
      </c>
      <c r="K311" s="103"/>
      <c r="L311" s="103"/>
      <c r="M311" s="103"/>
      <c r="N311" s="103"/>
      <c r="O311" s="103"/>
      <c r="P311" s="103">
        <f t="shared" si="53"/>
        <v>0</v>
      </c>
      <c r="Q311" s="287">
        <f t="shared" si="48"/>
        <v>0</v>
      </c>
      <c r="R311" s="5"/>
      <c r="S311" s="62"/>
      <c r="T311" s="62"/>
      <c r="U311" s="62"/>
      <c r="V311" s="62"/>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row>
    <row r="312" spans="1:66" ht="35.5" hidden="1" customHeight="1">
      <c r="A312" s="118" t="s">
        <v>684</v>
      </c>
      <c r="B312" s="113" t="s">
        <v>685</v>
      </c>
      <c r="C312" s="113" t="s">
        <v>483</v>
      </c>
      <c r="D312" s="153" t="s">
        <v>584</v>
      </c>
      <c r="E312" s="101">
        <f t="shared" si="52"/>
        <v>0</v>
      </c>
      <c r="F312" s="103"/>
      <c r="G312" s="103"/>
      <c r="H312" s="103"/>
      <c r="I312" s="103"/>
      <c r="J312" s="98">
        <f t="shared" si="57"/>
        <v>0</v>
      </c>
      <c r="K312" s="103"/>
      <c r="L312" s="103"/>
      <c r="M312" s="103"/>
      <c r="N312" s="103"/>
      <c r="O312" s="103"/>
      <c r="P312" s="101">
        <f t="shared" si="53"/>
        <v>0</v>
      </c>
      <c r="Q312" s="287">
        <f t="shared" si="48"/>
        <v>0</v>
      </c>
      <c r="R312" s="5"/>
      <c r="S312" s="62"/>
      <c r="T312" s="62"/>
      <c r="U312" s="62"/>
      <c r="V312" s="62"/>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row>
    <row r="313" spans="1:66" ht="66.75" hidden="1" customHeight="1">
      <c r="A313" s="202" t="s">
        <v>993</v>
      </c>
      <c r="B313" s="202" t="s">
        <v>1013</v>
      </c>
      <c r="C313" s="202"/>
      <c r="D313" s="241" t="s">
        <v>610</v>
      </c>
      <c r="E313" s="137">
        <f>+E314+E315+E317+E316+E318</f>
        <v>0</v>
      </c>
      <c r="F313" s="137">
        <f t="shared" ref="F313:O313" si="58">+F314+F315+F317+F316+F318</f>
        <v>0</v>
      </c>
      <c r="G313" s="137">
        <f t="shared" si="58"/>
        <v>0</v>
      </c>
      <c r="H313" s="137">
        <f t="shared" si="58"/>
        <v>0</v>
      </c>
      <c r="I313" s="137">
        <f t="shared" si="58"/>
        <v>0</v>
      </c>
      <c r="J313" s="137">
        <f t="shared" si="58"/>
        <v>0</v>
      </c>
      <c r="K313" s="137">
        <f>+K314+K315+K317+K316+K318</f>
        <v>0</v>
      </c>
      <c r="L313" s="137">
        <f t="shared" si="58"/>
        <v>0</v>
      </c>
      <c r="M313" s="137">
        <f t="shared" si="58"/>
        <v>0</v>
      </c>
      <c r="N313" s="137">
        <f t="shared" si="58"/>
        <v>0</v>
      </c>
      <c r="O313" s="137">
        <f t="shared" si="58"/>
        <v>0</v>
      </c>
      <c r="P313" s="137">
        <f t="shared" si="53"/>
        <v>0</v>
      </c>
      <c r="Q313" s="287">
        <f t="shared" si="48"/>
        <v>0</v>
      </c>
      <c r="R313" s="5"/>
      <c r="S313" s="62"/>
      <c r="T313" s="62"/>
      <c r="U313" s="62"/>
      <c r="V313" s="62"/>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row>
    <row r="314" spans="1:66" ht="42" hidden="1">
      <c r="A314" s="113" t="s">
        <v>1014</v>
      </c>
      <c r="B314" s="113" t="s">
        <v>225</v>
      </c>
      <c r="C314" s="113" t="s">
        <v>224</v>
      </c>
      <c r="D314" s="170" t="s">
        <v>226</v>
      </c>
      <c r="E314" s="129">
        <f>+F314+I314</f>
        <v>0</v>
      </c>
      <c r="F314" s="129"/>
      <c r="G314" s="129"/>
      <c r="H314" s="129"/>
      <c r="I314" s="129"/>
      <c r="J314" s="103">
        <f>+L314+O314</f>
        <v>0</v>
      </c>
      <c r="K314" s="129"/>
      <c r="L314" s="129"/>
      <c r="M314" s="129"/>
      <c r="N314" s="129"/>
      <c r="O314" s="101"/>
      <c r="P314" s="101">
        <f t="shared" si="53"/>
        <v>0</v>
      </c>
      <c r="Q314" s="287">
        <f t="shared" ref="Q314:Q373" si="59">+P314</f>
        <v>0</v>
      </c>
      <c r="R314" s="5"/>
      <c r="S314" s="62"/>
      <c r="T314" s="62"/>
      <c r="U314" s="62"/>
      <c r="V314" s="62"/>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row>
    <row r="315" spans="1:66" ht="28" hidden="1">
      <c r="A315" s="119" t="s">
        <v>1015</v>
      </c>
      <c r="B315" s="119" t="s">
        <v>228</v>
      </c>
      <c r="C315" s="119" t="s">
        <v>227</v>
      </c>
      <c r="D315" s="154" t="s">
        <v>739</v>
      </c>
      <c r="E315" s="101">
        <f>+F315+I315</f>
        <v>0</v>
      </c>
      <c r="F315" s="101"/>
      <c r="G315" s="101"/>
      <c r="H315" s="101"/>
      <c r="I315" s="101"/>
      <c r="J315" s="98">
        <f>+L315+O315</f>
        <v>0</v>
      </c>
      <c r="K315" s="101"/>
      <c r="L315" s="101"/>
      <c r="M315" s="101"/>
      <c r="N315" s="101"/>
      <c r="O315" s="101"/>
      <c r="P315" s="101">
        <f t="shared" si="53"/>
        <v>0</v>
      </c>
      <c r="Q315" s="287">
        <f t="shared" si="59"/>
        <v>0</v>
      </c>
      <c r="R315" s="5"/>
      <c r="S315" s="62"/>
      <c r="T315" s="62"/>
      <c r="U315" s="62"/>
      <c r="V315" s="62"/>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row>
    <row r="316" spans="1:66" ht="44.5" hidden="1" customHeight="1">
      <c r="A316" s="119" t="s">
        <v>151</v>
      </c>
      <c r="B316" s="119" t="s">
        <v>152</v>
      </c>
      <c r="C316" s="119" t="s">
        <v>153</v>
      </c>
      <c r="D316" s="154" t="s">
        <v>154</v>
      </c>
      <c r="E316" s="101">
        <f>+F316+I316</f>
        <v>0</v>
      </c>
      <c r="F316" s="101"/>
      <c r="G316" s="101"/>
      <c r="H316" s="101"/>
      <c r="I316" s="101"/>
      <c r="J316" s="98">
        <f>+L316+O316</f>
        <v>0</v>
      </c>
      <c r="K316" s="101"/>
      <c r="L316" s="101"/>
      <c r="M316" s="101"/>
      <c r="N316" s="101"/>
      <c r="O316" s="101"/>
      <c r="P316" s="101">
        <f>+E316+J316</f>
        <v>0</v>
      </c>
      <c r="Q316" s="287">
        <f t="shared" si="59"/>
        <v>0</v>
      </c>
      <c r="R316" s="5"/>
      <c r="S316" s="62"/>
      <c r="T316" s="62"/>
      <c r="U316" s="62"/>
      <c r="V316" s="62"/>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row>
    <row r="317" spans="1:66" ht="45" hidden="1" customHeight="1">
      <c r="A317" s="115" t="s">
        <v>600</v>
      </c>
      <c r="B317" s="115" t="s">
        <v>601</v>
      </c>
      <c r="C317" s="115" t="s">
        <v>150</v>
      </c>
      <c r="D317" s="226" t="s">
        <v>425</v>
      </c>
      <c r="E317" s="138">
        <f>+F317+I317</f>
        <v>0</v>
      </c>
      <c r="F317" s="138"/>
      <c r="G317" s="244"/>
      <c r="H317" s="244"/>
      <c r="I317" s="225"/>
      <c r="J317" s="225">
        <f>+L317+O317</f>
        <v>0</v>
      </c>
      <c r="K317" s="225"/>
      <c r="L317" s="225"/>
      <c r="M317" s="225"/>
      <c r="N317" s="225"/>
      <c r="O317" s="138"/>
      <c r="P317" s="138">
        <f t="shared" si="53"/>
        <v>0</v>
      </c>
      <c r="Q317" s="287">
        <f t="shared" si="59"/>
        <v>0</v>
      </c>
      <c r="R317" s="5"/>
      <c r="S317" s="62"/>
      <c r="T317" s="62"/>
      <c r="U317" s="62"/>
      <c r="V317" s="62"/>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row>
    <row r="318" spans="1:66" ht="39.75" hidden="1" customHeight="1">
      <c r="A318" s="115" t="s">
        <v>155</v>
      </c>
      <c r="B318" s="115" t="s">
        <v>357</v>
      </c>
      <c r="C318" s="115" t="s">
        <v>927</v>
      </c>
      <c r="D318" s="2" t="s">
        <v>397</v>
      </c>
      <c r="E318" s="138">
        <f>+F318+I318</f>
        <v>0</v>
      </c>
      <c r="F318" s="138"/>
      <c r="G318" s="244"/>
      <c r="H318" s="244"/>
      <c r="I318" s="225"/>
      <c r="J318" s="225">
        <f>+L318+O318</f>
        <v>0</v>
      </c>
      <c r="K318" s="225">
        <v>0</v>
      </c>
      <c r="L318" s="225"/>
      <c r="M318" s="225"/>
      <c r="N318" s="225"/>
      <c r="O318" s="138"/>
      <c r="P318" s="138">
        <f>+E318+J318</f>
        <v>0</v>
      </c>
      <c r="Q318" s="287">
        <f t="shared" si="59"/>
        <v>0</v>
      </c>
      <c r="R318" s="5"/>
      <c r="S318" s="62"/>
      <c r="T318" s="62"/>
      <c r="U318" s="62"/>
      <c r="V318" s="62"/>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row>
    <row r="319" spans="1:66" ht="94.5" hidden="1" customHeight="1">
      <c r="A319" s="202" t="s">
        <v>780</v>
      </c>
      <c r="B319" s="202" t="s">
        <v>968</v>
      </c>
      <c r="C319" s="202"/>
      <c r="D319" s="241" t="s">
        <v>724</v>
      </c>
      <c r="E319" s="137">
        <f>+E322+E325+E320+E324+E321+E323</f>
        <v>0</v>
      </c>
      <c r="F319" s="137">
        <f t="shared" ref="F319:O319" si="60">+F322+F325+F320+F324+F321+F323</f>
        <v>0</v>
      </c>
      <c r="G319" s="137">
        <f t="shared" si="60"/>
        <v>0</v>
      </c>
      <c r="H319" s="137">
        <f t="shared" si="60"/>
        <v>0</v>
      </c>
      <c r="I319" s="137">
        <f t="shared" si="60"/>
        <v>0</v>
      </c>
      <c r="J319" s="137">
        <f t="shared" si="60"/>
        <v>0</v>
      </c>
      <c r="K319" s="137">
        <f t="shared" si="60"/>
        <v>0</v>
      </c>
      <c r="L319" s="137">
        <f t="shared" si="60"/>
        <v>0</v>
      </c>
      <c r="M319" s="137">
        <f t="shared" si="60"/>
        <v>0</v>
      </c>
      <c r="N319" s="137">
        <f t="shared" si="60"/>
        <v>0</v>
      </c>
      <c r="O319" s="137">
        <f t="shared" si="60"/>
        <v>0</v>
      </c>
      <c r="P319" s="137">
        <f>+E319+J319</f>
        <v>0</v>
      </c>
      <c r="Q319" s="289">
        <f t="shared" si="59"/>
        <v>0</v>
      </c>
      <c r="R319" s="252"/>
      <c r="S319" s="252"/>
      <c r="T319" s="254"/>
      <c r="U319" s="62"/>
      <c r="V319" s="62"/>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row>
    <row r="320" spans="1:66" ht="45" hidden="1" customHeight="1">
      <c r="A320" s="125">
        <v>1317640</v>
      </c>
      <c r="B320" s="125" t="s">
        <v>118</v>
      </c>
      <c r="C320" s="125" t="s">
        <v>877</v>
      </c>
      <c r="D320" s="230" t="s">
        <v>768</v>
      </c>
      <c r="E320" s="138">
        <f t="shared" ref="E320:E325" si="61">+F320+I320</f>
        <v>0</v>
      </c>
      <c r="F320" s="138"/>
      <c r="G320" s="137"/>
      <c r="H320" s="137"/>
      <c r="I320" s="138"/>
      <c r="J320" s="138">
        <f t="shared" ref="J320:J325" si="62">+L320+O320</f>
        <v>0</v>
      </c>
      <c r="K320" s="138"/>
      <c r="L320" s="137"/>
      <c r="M320" s="137"/>
      <c r="N320" s="137"/>
      <c r="O320" s="138"/>
      <c r="P320" s="138">
        <f t="shared" si="53"/>
        <v>0</v>
      </c>
      <c r="Q320" s="289">
        <f t="shared" si="59"/>
        <v>0</v>
      </c>
      <c r="R320" s="250"/>
      <c r="S320" s="252"/>
      <c r="T320" s="254"/>
      <c r="U320" s="62"/>
      <c r="V320" s="62"/>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row>
    <row r="321" spans="1:66" ht="45" hidden="1" customHeight="1">
      <c r="A321" s="125" t="s">
        <v>438</v>
      </c>
      <c r="B321" s="125" t="s">
        <v>884</v>
      </c>
      <c r="C321" s="115" t="s">
        <v>544</v>
      </c>
      <c r="D321" s="176" t="s">
        <v>762</v>
      </c>
      <c r="E321" s="138">
        <f t="shared" si="61"/>
        <v>0</v>
      </c>
      <c r="F321" s="138"/>
      <c r="G321" s="137"/>
      <c r="H321" s="137"/>
      <c r="I321" s="138"/>
      <c r="J321" s="138">
        <f t="shared" si="62"/>
        <v>0</v>
      </c>
      <c r="K321" s="138"/>
      <c r="L321" s="137"/>
      <c r="M321" s="137"/>
      <c r="N321" s="137"/>
      <c r="O321" s="138"/>
      <c r="P321" s="138">
        <f>+E321+J321</f>
        <v>0</v>
      </c>
      <c r="Q321" s="287">
        <f t="shared" si="59"/>
        <v>0</v>
      </c>
      <c r="R321" s="250"/>
      <c r="S321" s="252"/>
      <c r="T321" s="254"/>
      <c r="U321" s="62"/>
      <c r="V321" s="62"/>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row>
    <row r="322" spans="1:66" ht="42" hidden="1">
      <c r="A322" s="113">
        <v>1318313</v>
      </c>
      <c r="B322" s="113" t="s">
        <v>1001</v>
      </c>
      <c r="C322" s="113" t="s">
        <v>318</v>
      </c>
      <c r="D322" s="188" t="s">
        <v>790</v>
      </c>
      <c r="E322" s="104">
        <f t="shared" si="61"/>
        <v>0</v>
      </c>
      <c r="F322" s="104"/>
      <c r="G322" s="104"/>
      <c r="H322" s="104"/>
      <c r="I322" s="104"/>
      <c r="J322" s="104">
        <f t="shared" si="62"/>
        <v>0</v>
      </c>
      <c r="K322" s="104"/>
      <c r="L322" s="104"/>
      <c r="M322" s="104"/>
      <c r="N322" s="104"/>
      <c r="O322" s="104"/>
      <c r="P322" s="104">
        <f t="shared" si="53"/>
        <v>0</v>
      </c>
      <c r="Q322" s="287">
        <f t="shared" si="59"/>
        <v>0</v>
      </c>
      <c r="R322" s="5"/>
      <c r="S322" s="62"/>
      <c r="T322" s="62"/>
      <c r="U322" s="62"/>
      <c r="V322" s="62"/>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row>
    <row r="323" spans="1:66" ht="54" hidden="1" customHeight="1">
      <c r="A323" s="115" t="s">
        <v>316</v>
      </c>
      <c r="B323" s="115" t="s">
        <v>620</v>
      </c>
      <c r="C323" s="115" t="s">
        <v>211</v>
      </c>
      <c r="D323" s="3" t="s">
        <v>604</v>
      </c>
      <c r="E323" s="138">
        <f t="shared" si="61"/>
        <v>0</v>
      </c>
      <c r="F323" s="138"/>
      <c r="G323" s="244"/>
      <c r="H323" s="244"/>
      <c r="I323" s="225"/>
      <c r="J323" s="225">
        <f t="shared" si="62"/>
        <v>0</v>
      </c>
      <c r="K323" s="225"/>
      <c r="L323" s="225"/>
      <c r="M323" s="225"/>
      <c r="N323" s="225"/>
      <c r="O323" s="138"/>
      <c r="P323" s="138">
        <f>+E323+J323</f>
        <v>0</v>
      </c>
      <c r="Q323" s="287">
        <f t="shared" si="59"/>
        <v>0</v>
      </c>
      <c r="R323" s="5"/>
      <c r="S323" s="62"/>
      <c r="T323" s="62"/>
      <c r="U323" s="62"/>
      <c r="V323" s="62"/>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row>
    <row r="324" spans="1:66" ht="54" hidden="1" customHeight="1">
      <c r="A324" s="115" t="s">
        <v>564</v>
      </c>
      <c r="B324" s="115" t="s">
        <v>357</v>
      </c>
      <c r="C324" s="115" t="s">
        <v>211</v>
      </c>
      <c r="D324" s="2" t="s">
        <v>397</v>
      </c>
      <c r="E324" s="138">
        <f t="shared" si="61"/>
        <v>0</v>
      </c>
      <c r="F324" s="138"/>
      <c r="G324" s="244"/>
      <c r="H324" s="244"/>
      <c r="I324" s="225"/>
      <c r="J324" s="225">
        <f t="shared" si="62"/>
        <v>0</v>
      </c>
      <c r="K324" s="225"/>
      <c r="L324" s="225"/>
      <c r="M324" s="225"/>
      <c r="N324" s="225"/>
      <c r="O324" s="138"/>
      <c r="P324" s="138">
        <f>+E324+J324</f>
        <v>0</v>
      </c>
      <c r="Q324" s="287">
        <f t="shared" si="59"/>
        <v>0</v>
      </c>
      <c r="R324" s="5"/>
      <c r="S324" s="62"/>
      <c r="T324" s="62"/>
      <c r="U324" s="62"/>
      <c r="V324" s="62"/>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row>
    <row r="325" spans="1:66" ht="28" hidden="1">
      <c r="A325" s="113">
        <v>1318340</v>
      </c>
      <c r="B325" s="113" t="s">
        <v>786</v>
      </c>
      <c r="C325" s="113" t="s">
        <v>1000</v>
      </c>
      <c r="D325" s="188" t="s">
        <v>117</v>
      </c>
      <c r="E325" s="104">
        <f t="shared" si="61"/>
        <v>0</v>
      </c>
      <c r="F325" s="104"/>
      <c r="G325" s="104"/>
      <c r="H325" s="104"/>
      <c r="I325" s="104"/>
      <c r="J325" s="102">
        <f t="shared" si="62"/>
        <v>0</v>
      </c>
      <c r="K325" s="102"/>
      <c r="L325" s="102"/>
      <c r="M325" s="102"/>
      <c r="N325" s="102"/>
      <c r="O325" s="102">
        <f>99500-99500</f>
        <v>0</v>
      </c>
      <c r="P325" s="102">
        <f t="shared" si="53"/>
        <v>0</v>
      </c>
      <c r="Q325" s="287">
        <f t="shared" si="59"/>
        <v>0</v>
      </c>
      <c r="R325" s="5"/>
      <c r="S325" s="62"/>
      <c r="T325" s="62"/>
      <c r="U325" s="62"/>
      <c r="V325" s="62"/>
      <c r="W325" s="5"/>
      <c r="X325" s="5"/>
      <c r="Y325" s="5"/>
      <c r="Z325" s="5"/>
      <c r="AA325" s="5"/>
      <c r="AB325" s="5"/>
      <c r="AC325" s="5"/>
      <c r="AD325" s="5"/>
      <c r="AE325" s="5"/>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c r="BN325" s="5"/>
    </row>
    <row r="326" spans="1:66" ht="50.5" hidden="1" customHeight="1">
      <c r="A326" s="202" t="s">
        <v>781</v>
      </c>
      <c r="B326" s="202" t="s">
        <v>969</v>
      </c>
      <c r="C326" s="202"/>
      <c r="D326" s="241" t="s">
        <v>77</v>
      </c>
      <c r="E326" s="137">
        <f>SUM(E327:E338)-E329-E330+E339+E342+E343+E340+E341</f>
        <v>0</v>
      </c>
      <c r="F326" s="137">
        <f t="shared" ref="F326:O326" si="63">SUM(F327:F338)-F329-F330+F339+F342+F343+F340+F341</f>
        <v>0</v>
      </c>
      <c r="G326" s="137">
        <f t="shared" si="63"/>
        <v>0</v>
      </c>
      <c r="H326" s="137">
        <f t="shared" si="63"/>
        <v>0</v>
      </c>
      <c r="I326" s="137">
        <f t="shared" si="63"/>
        <v>0</v>
      </c>
      <c r="J326" s="137">
        <f t="shared" si="63"/>
        <v>0</v>
      </c>
      <c r="K326" s="137">
        <f t="shared" si="63"/>
        <v>0</v>
      </c>
      <c r="L326" s="137">
        <f t="shared" si="63"/>
        <v>0</v>
      </c>
      <c r="M326" s="137">
        <f t="shared" si="63"/>
        <v>0</v>
      </c>
      <c r="N326" s="137">
        <f t="shared" si="63"/>
        <v>0</v>
      </c>
      <c r="O326" s="137">
        <f t="shared" si="63"/>
        <v>0</v>
      </c>
      <c r="P326" s="137">
        <f t="shared" si="53"/>
        <v>0</v>
      </c>
      <c r="Q326" s="289">
        <f t="shared" si="59"/>
        <v>0</v>
      </c>
      <c r="R326" s="290">
        <v>13072760</v>
      </c>
      <c r="S326" s="290">
        <f>+R326-P326</f>
        <v>13072760</v>
      </c>
      <c r="T326" s="291"/>
      <c r="U326" s="292"/>
      <c r="V326" s="292"/>
      <c r="W326" s="259"/>
      <c r="X326" s="259"/>
      <c r="Y326" s="259"/>
      <c r="Z326" s="259"/>
      <c r="AA326" s="259"/>
      <c r="AB326" s="259"/>
      <c r="AC326" s="259"/>
      <c r="AD326" s="259"/>
      <c r="AE326" s="259"/>
      <c r="AF326" s="259"/>
      <c r="AG326" s="259"/>
      <c r="AH326" s="259"/>
      <c r="AI326" s="259"/>
      <c r="AJ326" s="259"/>
      <c r="AK326" s="259"/>
      <c r="AL326" s="259"/>
      <c r="AM326" s="259"/>
      <c r="AN326" s="259"/>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row>
    <row r="327" spans="1:66" ht="28" hidden="1">
      <c r="A327" s="119">
        <v>1513230</v>
      </c>
      <c r="B327" s="119" t="s">
        <v>38</v>
      </c>
      <c r="C327" s="119" t="s">
        <v>481</v>
      </c>
      <c r="D327" s="3" t="s">
        <v>913</v>
      </c>
      <c r="E327" s="101">
        <f t="shared" ref="E327:E337" si="64">+F327+I327</f>
        <v>0</v>
      </c>
      <c r="F327" s="101"/>
      <c r="G327" s="100"/>
      <c r="H327" s="100"/>
      <c r="I327" s="100"/>
      <c r="J327" s="101">
        <f t="shared" ref="J327:J336" si="65">+L327+O327</f>
        <v>0</v>
      </c>
      <c r="K327" s="100"/>
      <c r="L327" s="100"/>
      <c r="M327" s="100"/>
      <c r="N327" s="100"/>
      <c r="O327" s="100"/>
      <c r="P327" s="101">
        <f t="shared" si="53"/>
        <v>0</v>
      </c>
      <c r="Q327" s="287">
        <f t="shared" si="59"/>
        <v>0</v>
      </c>
      <c r="R327" s="5"/>
      <c r="S327" s="62"/>
      <c r="T327" s="62"/>
      <c r="U327" s="62"/>
      <c r="V327" s="62"/>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row>
    <row r="328" spans="1:66" ht="28" hidden="1">
      <c r="A328" s="119">
        <v>1517300</v>
      </c>
      <c r="B328" s="119" t="s">
        <v>0</v>
      </c>
      <c r="C328" s="119" t="s">
        <v>928</v>
      </c>
      <c r="D328" s="166" t="s">
        <v>1</v>
      </c>
      <c r="E328" s="101">
        <f t="shared" si="64"/>
        <v>0</v>
      </c>
      <c r="F328" s="101"/>
      <c r="G328" s="101"/>
      <c r="H328" s="101"/>
      <c r="I328" s="101"/>
      <c r="J328" s="101">
        <f t="shared" si="65"/>
        <v>0</v>
      </c>
      <c r="K328" s="101"/>
      <c r="L328" s="101"/>
      <c r="M328" s="101"/>
      <c r="N328" s="101"/>
      <c r="O328" s="101"/>
      <c r="P328" s="101">
        <f t="shared" si="53"/>
        <v>0</v>
      </c>
      <c r="Q328" s="287">
        <f t="shared" si="59"/>
        <v>0</v>
      </c>
      <c r="R328" s="5"/>
      <c r="S328" s="62"/>
      <c r="T328" s="62"/>
      <c r="U328" s="62"/>
      <c r="V328" s="62"/>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row>
    <row r="329" spans="1:66" ht="14" hidden="1">
      <c r="A329" s="119"/>
      <c r="B329" s="119"/>
      <c r="C329" s="119"/>
      <c r="D329" s="166" t="s">
        <v>766</v>
      </c>
      <c r="E329" s="101">
        <f t="shared" si="64"/>
        <v>0</v>
      </c>
      <c r="F329" s="101"/>
      <c r="G329" s="101"/>
      <c r="H329" s="101"/>
      <c r="I329" s="101"/>
      <c r="J329" s="101"/>
      <c r="K329" s="101"/>
      <c r="L329" s="101"/>
      <c r="M329" s="101"/>
      <c r="N329" s="101"/>
      <c r="O329" s="101"/>
      <c r="P329" s="101"/>
      <c r="Q329" s="287">
        <f t="shared" si="59"/>
        <v>0</v>
      </c>
      <c r="R329" s="5"/>
      <c r="S329" s="62"/>
      <c r="T329" s="62"/>
      <c r="U329" s="62"/>
      <c r="V329" s="62"/>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row>
    <row r="330" spans="1:66" ht="56" hidden="1">
      <c r="A330" s="119"/>
      <c r="B330" s="119"/>
      <c r="C330" s="119"/>
      <c r="D330" s="166" t="s">
        <v>602</v>
      </c>
      <c r="E330" s="101">
        <f t="shared" si="64"/>
        <v>0</v>
      </c>
      <c r="F330" s="101"/>
      <c r="G330" s="101"/>
      <c r="H330" s="101"/>
      <c r="I330" s="101"/>
      <c r="J330" s="101">
        <f t="shared" si="65"/>
        <v>0</v>
      </c>
      <c r="K330" s="101"/>
      <c r="L330" s="101"/>
      <c r="M330" s="101"/>
      <c r="N330" s="101"/>
      <c r="O330" s="101"/>
      <c r="P330" s="101">
        <f t="shared" ref="P330:P346" si="66">+E330+J330</f>
        <v>0</v>
      </c>
      <c r="Q330" s="287">
        <f t="shared" si="59"/>
        <v>0</v>
      </c>
      <c r="R330" s="5"/>
      <c r="S330" s="62"/>
      <c r="T330" s="62"/>
      <c r="U330" s="62"/>
      <c r="V330" s="62"/>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row>
    <row r="331" spans="1:66" ht="56" hidden="1">
      <c r="A331" s="113">
        <v>1517321</v>
      </c>
      <c r="B331" s="113" t="s">
        <v>231</v>
      </c>
      <c r="C331" s="113" t="s">
        <v>232</v>
      </c>
      <c r="D331" s="170" t="s">
        <v>513</v>
      </c>
      <c r="E331" s="201">
        <f t="shared" si="64"/>
        <v>0</v>
      </c>
      <c r="F331" s="201"/>
      <c r="G331" s="201"/>
      <c r="H331" s="201"/>
      <c r="I331" s="201"/>
      <c r="J331" s="201">
        <f t="shared" si="65"/>
        <v>0</v>
      </c>
      <c r="K331" s="201"/>
      <c r="L331" s="201"/>
      <c r="M331" s="201"/>
      <c r="N331" s="201"/>
      <c r="O331" s="201"/>
      <c r="P331" s="201">
        <f t="shared" si="66"/>
        <v>0</v>
      </c>
      <c r="Q331" s="289">
        <f t="shared" si="59"/>
        <v>0</v>
      </c>
      <c r="R331" s="259"/>
      <c r="S331" s="292"/>
      <c r="T331" s="292"/>
      <c r="U331" s="292"/>
      <c r="V331" s="292"/>
      <c r="W331" s="259"/>
      <c r="X331" s="259"/>
      <c r="Y331" s="259"/>
      <c r="Z331" s="259"/>
      <c r="AA331" s="259"/>
      <c r="AB331" s="259"/>
      <c r="AC331" s="259"/>
      <c r="AD331" s="259"/>
      <c r="AE331" s="259"/>
      <c r="AF331" s="259"/>
      <c r="AG331" s="259"/>
      <c r="AH331" s="259"/>
      <c r="AI331" s="259"/>
      <c r="AJ331" s="259"/>
      <c r="AK331" s="259"/>
      <c r="AL331" s="259"/>
      <c r="AM331" s="259"/>
      <c r="AN331" s="259"/>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row>
    <row r="332" spans="1:66" ht="51.65" hidden="1" customHeight="1">
      <c r="A332" s="113">
        <v>1517322</v>
      </c>
      <c r="B332" s="113" t="s">
        <v>237</v>
      </c>
      <c r="C332" s="113" t="s">
        <v>953</v>
      </c>
      <c r="D332" s="170" t="s">
        <v>238</v>
      </c>
      <c r="E332" s="129">
        <f t="shared" si="64"/>
        <v>0</v>
      </c>
      <c r="F332" s="129"/>
      <c r="G332" s="129"/>
      <c r="H332" s="129"/>
      <c r="I332" s="129"/>
      <c r="J332" s="103">
        <f t="shared" si="65"/>
        <v>0</v>
      </c>
      <c r="K332" s="103"/>
      <c r="L332" s="103"/>
      <c r="M332" s="103"/>
      <c r="N332" s="103"/>
      <c r="O332" s="103">
        <f>200000-200000</f>
        <v>0</v>
      </c>
      <c r="P332" s="103">
        <f t="shared" si="66"/>
        <v>0</v>
      </c>
      <c r="Q332" s="287">
        <f t="shared" si="59"/>
        <v>0</v>
      </c>
      <c r="R332" s="5"/>
      <c r="S332" s="62"/>
      <c r="T332" s="62"/>
      <c r="U332" s="62"/>
      <c r="V332" s="62"/>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row>
    <row r="333" spans="1:66" ht="51.65" hidden="1" customHeight="1">
      <c r="A333" s="113" t="s">
        <v>214</v>
      </c>
      <c r="B333" s="113" t="s">
        <v>485</v>
      </c>
      <c r="C333" s="113" t="s">
        <v>483</v>
      </c>
      <c r="D333" s="227" t="s">
        <v>486</v>
      </c>
      <c r="E333" s="129">
        <f>+F333+I333</f>
        <v>0</v>
      </c>
      <c r="F333" s="129"/>
      <c r="G333" s="129"/>
      <c r="H333" s="129"/>
      <c r="I333" s="129"/>
      <c r="J333" s="103">
        <f>+L333+O333</f>
        <v>0</v>
      </c>
      <c r="K333" s="103"/>
      <c r="L333" s="103"/>
      <c r="M333" s="103"/>
      <c r="N333" s="103"/>
      <c r="O333" s="103">
        <f>9000000-9000000</f>
        <v>0</v>
      </c>
      <c r="P333" s="103">
        <f>+E333+J333</f>
        <v>0</v>
      </c>
      <c r="Q333" s="287">
        <f t="shared" si="59"/>
        <v>0</v>
      </c>
      <c r="R333" s="5"/>
      <c r="S333" s="62"/>
      <c r="T333" s="62"/>
      <c r="U333" s="62"/>
      <c r="V333" s="62"/>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row>
    <row r="334" spans="1:66" ht="51.65" hidden="1" customHeight="1">
      <c r="A334" s="113" t="s">
        <v>149</v>
      </c>
      <c r="B334" s="113" t="s">
        <v>685</v>
      </c>
      <c r="C334" s="113" t="s">
        <v>483</v>
      </c>
      <c r="D334" s="170" t="s">
        <v>427</v>
      </c>
      <c r="E334" s="129">
        <f>+F334+I334</f>
        <v>0</v>
      </c>
      <c r="F334" s="129"/>
      <c r="G334" s="129"/>
      <c r="H334" s="129"/>
      <c r="I334" s="129"/>
      <c r="J334" s="103">
        <f>+L334+O334</f>
        <v>0</v>
      </c>
      <c r="K334" s="103"/>
      <c r="L334" s="103"/>
      <c r="M334" s="103"/>
      <c r="N334" s="103"/>
      <c r="O334" s="103"/>
      <c r="P334" s="103">
        <f>+E334+J334</f>
        <v>0</v>
      </c>
      <c r="Q334" s="287">
        <f t="shared" si="59"/>
        <v>0</v>
      </c>
      <c r="R334" s="5"/>
      <c r="S334" s="62"/>
      <c r="T334" s="62"/>
      <c r="U334" s="62"/>
      <c r="V334" s="62"/>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row>
    <row r="335" spans="1:66" ht="62.25" hidden="1" customHeight="1">
      <c r="A335" s="115" t="s">
        <v>352</v>
      </c>
      <c r="B335" s="115" t="s">
        <v>353</v>
      </c>
      <c r="C335" s="115" t="s">
        <v>483</v>
      </c>
      <c r="D335" s="227" t="s">
        <v>568</v>
      </c>
      <c r="E335" s="162">
        <f>+F335+I335</f>
        <v>0</v>
      </c>
      <c r="F335" s="162"/>
      <c r="G335" s="162"/>
      <c r="H335" s="162"/>
      <c r="I335" s="162"/>
      <c r="J335" s="130">
        <f>+L335+O335</f>
        <v>0</v>
      </c>
      <c r="K335" s="130"/>
      <c r="L335" s="130"/>
      <c r="M335" s="130"/>
      <c r="N335" s="130"/>
      <c r="O335" s="130"/>
      <c r="P335" s="130">
        <f>+E335+J335</f>
        <v>0</v>
      </c>
      <c r="Q335" s="287">
        <f t="shared" si="59"/>
        <v>0</v>
      </c>
      <c r="R335" s="250"/>
      <c r="S335" s="252"/>
      <c r="T335" s="254"/>
      <c r="U335" s="62"/>
      <c r="V335" s="62"/>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c r="BN335" s="5"/>
    </row>
    <row r="336" spans="1:66" ht="61.5" hidden="1" customHeight="1">
      <c r="A336" s="113">
        <v>1517340</v>
      </c>
      <c r="B336" s="113" t="s">
        <v>450</v>
      </c>
      <c r="C336" s="113" t="s">
        <v>930</v>
      </c>
      <c r="D336" s="170" t="s">
        <v>426</v>
      </c>
      <c r="E336" s="201">
        <f t="shared" si="64"/>
        <v>0</v>
      </c>
      <c r="F336" s="201"/>
      <c r="G336" s="201"/>
      <c r="H336" s="201"/>
      <c r="I336" s="201"/>
      <c r="J336" s="201">
        <f t="shared" si="65"/>
        <v>0</v>
      </c>
      <c r="K336" s="201"/>
      <c r="L336" s="201"/>
      <c r="M336" s="201"/>
      <c r="N336" s="201"/>
      <c r="O336" s="201"/>
      <c r="P336" s="201">
        <f t="shared" si="66"/>
        <v>0</v>
      </c>
      <c r="Q336" s="287">
        <f t="shared" si="59"/>
        <v>0</v>
      </c>
      <c r="R336" s="5"/>
      <c r="S336" s="62"/>
      <c r="T336" s="62"/>
      <c r="U336" s="62"/>
      <c r="V336" s="62"/>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c r="BN336" s="5"/>
    </row>
    <row r="337" spans="1:66" ht="65.25" hidden="1" customHeight="1">
      <c r="A337" s="113" t="s">
        <v>954</v>
      </c>
      <c r="B337" s="113" t="s">
        <v>955</v>
      </c>
      <c r="C337" s="113" t="s">
        <v>956</v>
      </c>
      <c r="D337" s="170" t="s">
        <v>807</v>
      </c>
      <c r="E337" s="129">
        <f t="shared" si="64"/>
        <v>0</v>
      </c>
      <c r="F337" s="129"/>
      <c r="G337" s="129"/>
      <c r="H337" s="129"/>
      <c r="I337" s="129"/>
      <c r="J337" s="102">
        <f t="shared" ref="J337:J343" si="67">+L337+O337</f>
        <v>0</v>
      </c>
      <c r="K337" s="102"/>
      <c r="L337" s="102"/>
      <c r="M337" s="102"/>
      <c r="N337" s="102"/>
      <c r="O337" s="102"/>
      <c r="P337" s="102">
        <f t="shared" si="66"/>
        <v>0</v>
      </c>
      <c r="Q337" s="287">
        <f t="shared" si="59"/>
        <v>0</v>
      </c>
      <c r="R337" s="5"/>
      <c r="S337" s="62"/>
      <c r="T337" s="62"/>
      <c r="U337" s="62"/>
      <c r="V337" s="62"/>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c r="BI337" s="5"/>
      <c r="BJ337" s="5"/>
      <c r="BK337" s="5"/>
      <c r="BL337" s="5"/>
      <c r="BM337" s="5"/>
      <c r="BN337" s="5"/>
    </row>
    <row r="338" spans="1:66" ht="65.25" hidden="1" customHeight="1">
      <c r="A338" s="113" t="s">
        <v>596</v>
      </c>
      <c r="B338" s="113" t="s">
        <v>597</v>
      </c>
      <c r="C338" s="113" t="s">
        <v>956</v>
      </c>
      <c r="D338" s="170" t="s">
        <v>148</v>
      </c>
      <c r="E338" s="129">
        <f t="shared" ref="E338:E343" si="68">+F338+I338</f>
        <v>0</v>
      </c>
      <c r="F338" s="129"/>
      <c r="G338" s="129"/>
      <c r="H338" s="129"/>
      <c r="I338" s="129"/>
      <c r="J338" s="102">
        <f t="shared" si="67"/>
        <v>0</v>
      </c>
      <c r="K338" s="102"/>
      <c r="L338" s="102"/>
      <c r="M338" s="102"/>
      <c r="N338" s="102"/>
      <c r="O338" s="102"/>
      <c r="P338" s="102">
        <f t="shared" ref="P338:P343" si="69">+E338+J338</f>
        <v>0</v>
      </c>
      <c r="Q338" s="287">
        <f t="shared" si="59"/>
        <v>0</v>
      </c>
      <c r="R338" s="5"/>
      <c r="S338" s="62"/>
      <c r="T338" s="62"/>
      <c r="U338" s="62"/>
      <c r="V338" s="62"/>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c r="BI338" s="5"/>
      <c r="BJ338" s="5"/>
      <c r="BK338" s="5"/>
      <c r="BL338" s="5"/>
      <c r="BM338" s="5"/>
      <c r="BN338" s="5"/>
    </row>
    <row r="339" spans="1:66" ht="93.75" hidden="1" customHeight="1">
      <c r="A339" s="113" t="s">
        <v>866</v>
      </c>
      <c r="B339" s="113" t="s">
        <v>867</v>
      </c>
      <c r="C339" s="113" t="s">
        <v>956</v>
      </c>
      <c r="D339" s="237" t="s">
        <v>816</v>
      </c>
      <c r="E339" s="102">
        <f t="shared" si="68"/>
        <v>0</v>
      </c>
      <c r="F339" s="102"/>
      <c r="G339" s="102"/>
      <c r="H339" s="102"/>
      <c r="I339" s="102">
        <f>1756000-1756000</f>
        <v>0</v>
      </c>
      <c r="J339" s="102">
        <f t="shared" si="67"/>
        <v>0</v>
      </c>
      <c r="K339" s="102"/>
      <c r="L339" s="102"/>
      <c r="M339" s="102"/>
      <c r="N339" s="102"/>
      <c r="O339" s="102"/>
      <c r="P339" s="102">
        <f t="shared" si="69"/>
        <v>0</v>
      </c>
      <c r="Q339" s="287">
        <f t="shared" si="59"/>
        <v>0</v>
      </c>
      <c r="R339" s="5"/>
      <c r="S339" s="62"/>
      <c r="T339" s="62"/>
      <c r="U339" s="62"/>
      <c r="V339" s="62"/>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s="5"/>
      <c r="BI339" s="5"/>
      <c r="BJ339" s="5"/>
      <c r="BK339" s="5"/>
      <c r="BL339" s="5"/>
      <c r="BM339" s="5"/>
      <c r="BN339" s="5"/>
    </row>
    <row r="340" spans="1:66" ht="75" hidden="1" customHeight="1">
      <c r="A340" s="113" t="s">
        <v>413</v>
      </c>
      <c r="B340" s="113" t="s">
        <v>870</v>
      </c>
      <c r="C340" s="113" t="s">
        <v>956</v>
      </c>
      <c r="D340" s="237" t="s">
        <v>779</v>
      </c>
      <c r="E340" s="102">
        <f t="shared" si="68"/>
        <v>0</v>
      </c>
      <c r="F340" s="102"/>
      <c r="G340" s="102"/>
      <c r="H340" s="102"/>
      <c r="I340" s="102">
        <f>1756000-1756000</f>
        <v>0</v>
      </c>
      <c r="J340" s="102">
        <f t="shared" si="67"/>
        <v>0</v>
      </c>
      <c r="K340" s="102"/>
      <c r="L340" s="102"/>
      <c r="M340" s="102"/>
      <c r="N340" s="102"/>
      <c r="O340" s="102"/>
      <c r="P340" s="102">
        <f t="shared" si="69"/>
        <v>0</v>
      </c>
      <c r="Q340" s="289">
        <f t="shared" si="59"/>
        <v>0</v>
      </c>
      <c r="R340" s="259"/>
      <c r="S340" s="292"/>
      <c r="T340" s="292"/>
      <c r="U340" s="292"/>
      <c r="V340" s="292"/>
      <c r="W340" s="259"/>
      <c r="X340" s="259"/>
      <c r="Y340" s="259"/>
      <c r="Z340" s="259"/>
      <c r="AA340" s="259"/>
      <c r="AB340" s="259"/>
      <c r="AC340" s="259"/>
      <c r="AD340" s="259"/>
      <c r="AE340" s="259"/>
      <c r="AF340" s="259"/>
      <c r="AG340" s="259"/>
      <c r="AH340" s="259"/>
      <c r="AI340" s="259"/>
      <c r="AJ340" s="259"/>
      <c r="AK340" s="259"/>
      <c r="AL340" s="259"/>
      <c r="AM340" s="259"/>
      <c r="AN340" s="259"/>
      <c r="AO340" s="5"/>
      <c r="AP340" s="5"/>
      <c r="AQ340" s="5"/>
      <c r="AR340" s="5"/>
      <c r="AS340" s="5"/>
      <c r="AT340" s="5"/>
      <c r="AU340" s="5"/>
      <c r="AV340" s="5"/>
      <c r="AW340" s="5"/>
      <c r="AX340" s="5"/>
      <c r="AY340" s="5"/>
      <c r="AZ340" s="5"/>
      <c r="BA340" s="5"/>
      <c r="BB340" s="5"/>
      <c r="BC340" s="5"/>
      <c r="BD340" s="5"/>
      <c r="BE340" s="5"/>
      <c r="BF340" s="5"/>
      <c r="BG340" s="5"/>
      <c r="BH340" s="5"/>
      <c r="BI340" s="5"/>
      <c r="BJ340" s="5"/>
      <c r="BK340" s="5"/>
      <c r="BL340" s="5"/>
      <c r="BM340" s="5"/>
      <c r="BN340" s="5"/>
    </row>
    <row r="341" spans="1:66" ht="75" hidden="1" customHeight="1">
      <c r="A341" s="113" t="s">
        <v>375</v>
      </c>
      <c r="B341" s="113" t="s">
        <v>884</v>
      </c>
      <c r="C341" s="115" t="s">
        <v>544</v>
      </c>
      <c r="D341" s="176" t="s">
        <v>762</v>
      </c>
      <c r="E341" s="102">
        <f t="shared" si="68"/>
        <v>0</v>
      </c>
      <c r="F341" s="102"/>
      <c r="G341" s="102"/>
      <c r="H341" s="102"/>
      <c r="I341" s="102">
        <f>1756000-1756000</f>
        <v>0</v>
      </c>
      <c r="J341" s="102">
        <f>+L341+O341</f>
        <v>0</v>
      </c>
      <c r="K341" s="102"/>
      <c r="L341" s="102"/>
      <c r="M341" s="102"/>
      <c r="N341" s="102"/>
      <c r="O341" s="102"/>
      <c r="P341" s="102">
        <f t="shared" si="69"/>
        <v>0</v>
      </c>
      <c r="Q341" s="289">
        <f t="shared" si="59"/>
        <v>0</v>
      </c>
      <c r="R341" s="259"/>
      <c r="S341" s="292"/>
      <c r="T341" s="292"/>
      <c r="U341" s="292"/>
      <c r="V341" s="292"/>
      <c r="W341" s="259"/>
      <c r="X341" s="259"/>
      <c r="Y341" s="259"/>
      <c r="Z341" s="259"/>
      <c r="AA341" s="259"/>
      <c r="AB341" s="259"/>
      <c r="AC341" s="259"/>
      <c r="AD341" s="259"/>
      <c r="AE341" s="259"/>
      <c r="AF341" s="259"/>
      <c r="AG341" s="259"/>
      <c r="AH341" s="259"/>
      <c r="AI341" s="259"/>
      <c r="AJ341" s="259"/>
      <c r="AK341" s="259"/>
      <c r="AL341" s="259"/>
      <c r="AM341" s="259"/>
      <c r="AN341" s="259"/>
      <c r="AO341" s="5"/>
      <c r="AP341" s="5"/>
      <c r="AQ341" s="5"/>
      <c r="AR341" s="5"/>
      <c r="AS341" s="5"/>
      <c r="AT341" s="5"/>
      <c r="AU341" s="5"/>
      <c r="AV341" s="5"/>
      <c r="AW341" s="5"/>
      <c r="AX341" s="5"/>
      <c r="AY341" s="5"/>
      <c r="AZ341" s="5"/>
      <c r="BA341" s="5"/>
      <c r="BB341" s="5"/>
      <c r="BC341" s="5"/>
      <c r="BD341" s="5"/>
      <c r="BE341" s="5"/>
      <c r="BF341" s="5"/>
      <c r="BG341" s="5"/>
      <c r="BH341" s="5"/>
      <c r="BI341" s="5"/>
      <c r="BJ341" s="5"/>
      <c r="BK341" s="5"/>
      <c r="BL341" s="5"/>
      <c r="BM341" s="5"/>
      <c r="BN341" s="5"/>
    </row>
    <row r="342" spans="1:66" ht="93.75" hidden="1" customHeight="1">
      <c r="A342" s="113" t="s">
        <v>700</v>
      </c>
      <c r="B342" s="113" t="s">
        <v>701</v>
      </c>
      <c r="C342" s="113" t="s">
        <v>156</v>
      </c>
      <c r="D342" s="238" t="s">
        <v>311</v>
      </c>
      <c r="E342" s="102">
        <f t="shared" si="68"/>
        <v>0</v>
      </c>
      <c r="F342" s="102"/>
      <c r="G342" s="102"/>
      <c r="H342" s="102"/>
      <c r="I342" s="102">
        <f>75870800-75870800</f>
        <v>0</v>
      </c>
      <c r="J342" s="102">
        <f t="shared" si="67"/>
        <v>0</v>
      </c>
      <c r="K342" s="102"/>
      <c r="L342" s="102"/>
      <c r="M342" s="102"/>
      <c r="N342" s="102"/>
      <c r="O342" s="102">
        <f>9009468-9009468</f>
        <v>0</v>
      </c>
      <c r="P342" s="102">
        <f t="shared" si="69"/>
        <v>0</v>
      </c>
      <c r="Q342" s="287">
        <f t="shared" si="59"/>
        <v>0</v>
      </c>
      <c r="R342" s="5"/>
      <c r="S342" s="62"/>
      <c r="T342" s="62"/>
      <c r="U342" s="62"/>
      <c r="V342" s="62"/>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row>
    <row r="343" spans="1:66" ht="151.5" hidden="1" customHeight="1">
      <c r="A343" s="113" t="s">
        <v>587</v>
      </c>
      <c r="B343" s="113" t="s">
        <v>588</v>
      </c>
      <c r="C343" s="113" t="s">
        <v>156</v>
      </c>
      <c r="D343" s="238" t="s">
        <v>158</v>
      </c>
      <c r="E343" s="102">
        <f t="shared" si="68"/>
        <v>0</v>
      </c>
      <c r="F343" s="102"/>
      <c r="G343" s="102"/>
      <c r="H343" s="102"/>
      <c r="I343" s="102"/>
      <c r="J343" s="102">
        <f t="shared" si="67"/>
        <v>0</v>
      </c>
      <c r="K343" s="102"/>
      <c r="L343" s="102"/>
      <c r="M343" s="102"/>
      <c r="N343" s="102"/>
      <c r="O343" s="102"/>
      <c r="P343" s="102">
        <f t="shared" si="69"/>
        <v>0</v>
      </c>
      <c r="Q343" s="287">
        <f t="shared" si="59"/>
        <v>0</v>
      </c>
      <c r="R343" s="5"/>
      <c r="S343" s="62"/>
      <c r="T343" s="62"/>
      <c r="U343" s="62"/>
      <c r="V343" s="62"/>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c r="BB343" s="5"/>
      <c r="BC343" s="5"/>
      <c r="BD343" s="5"/>
      <c r="BE343" s="5"/>
      <c r="BF343" s="5"/>
      <c r="BG343" s="5"/>
      <c r="BH343" s="5"/>
      <c r="BI343" s="5"/>
      <c r="BJ343" s="5"/>
      <c r="BK343" s="5"/>
      <c r="BL343" s="5"/>
      <c r="BM343" s="5"/>
      <c r="BN343" s="5"/>
    </row>
    <row r="344" spans="1:66" ht="51.65" hidden="1" customHeight="1">
      <c r="A344" s="202" t="s">
        <v>1016</v>
      </c>
      <c r="B344" s="202" t="s">
        <v>746</v>
      </c>
      <c r="C344" s="202"/>
      <c r="D344" s="228" t="s">
        <v>322</v>
      </c>
      <c r="E344" s="137">
        <f t="shared" ref="E344:O344" si="70">SUM(E345:E362)-E354-E357</f>
        <v>0</v>
      </c>
      <c r="F344" s="137">
        <f t="shared" si="70"/>
        <v>0</v>
      </c>
      <c r="G344" s="137">
        <f t="shared" si="70"/>
        <v>0</v>
      </c>
      <c r="H344" s="137">
        <f t="shared" si="70"/>
        <v>0</v>
      </c>
      <c r="I344" s="137">
        <f t="shared" si="70"/>
        <v>0</v>
      </c>
      <c r="J344" s="137">
        <f t="shared" si="70"/>
        <v>0</v>
      </c>
      <c r="K344" s="137">
        <f>SUM(K345:K362)-K354-K357</f>
        <v>0</v>
      </c>
      <c r="L344" s="137">
        <f t="shared" si="70"/>
        <v>0</v>
      </c>
      <c r="M344" s="137">
        <f t="shared" si="70"/>
        <v>0</v>
      </c>
      <c r="N344" s="137">
        <f t="shared" si="70"/>
        <v>0</v>
      </c>
      <c r="O344" s="137">
        <f t="shared" si="70"/>
        <v>0</v>
      </c>
      <c r="P344" s="137">
        <f t="shared" si="66"/>
        <v>0</v>
      </c>
      <c r="Q344" s="289">
        <f t="shared" si="59"/>
        <v>0</v>
      </c>
      <c r="R344" s="252"/>
      <c r="S344" s="252"/>
      <c r="T344" s="254"/>
      <c r="U344" s="62"/>
      <c r="V344" s="62"/>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s="5"/>
      <c r="BI344" s="5"/>
      <c r="BJ344" s="5"/>
      <c r="BK344" s="5"/>
      <c r="BL344" s="5"/>
      <c r="BM344" s="5"/>
      <c r="BN344" s="5"/>
    </row>
    <row r="345" spans="1:66" ht="56" hidden="1">
      <c r="A345" s="119">
        <v>1611120</v>
      </c>
      <c r="B345" s="119" t="s">
        <v>923</v>
      </c>
      <c r="C345" s="119" t="s">
        <v>883</v>
      </c>
      <c r="D345" s="166" t="s">
        <v>107</v>
      </c>
      <c r="E345" s="101">
        <f t="shared" ref="E345:E354" si="71">+F345+I345</f>
        <v>0</v>
      </c>
      <c r="F345" s="101"/>
      <c r="G345" s="100"/>
      <c r="H345" s="100"/>
      <c r="I345" s="100"/>
      <c r="J345" s="98">
        <f t="shared" ref="J345:J356" si="72">+L345+O345</f>
        <v>0</v>
      </c>
      <c r="K345" s="101"/>
      <c r="L345" s="101"/>
      <c r="M345" s="101"/>
      <c r="N345" s="101"/>
      <c r="O345" s="101"/>
      <c r="P345" s="98">
        <f t="shared" si="66"/>
        <v>0</v>
      </c>
      <c r="Q345" s="287">
        <f t="shared" si="59"/>
        <v>0</v>
      </c>
      <c r="R345" s="5"/>
      <c r="S345" s="62"/>
      <c r="T345" s="62"/>
      <c r="U345" s="62"/>
      <c r="V345" s="62"/>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c r="BB345" s="5"/>
      <c r="BC345" s="5"/>
      <c r="BD345" s="5"/>
      <c r="BE345" s="5"/>
      <c r="BF345" s="5"/>
      <c r="BG345" s="5"/>
      <c r="BH345" s="5"/>
      <c r="BI345" s="5"/>
      <c r="BJ345" s="5"/>
      <c r="BK345" s="5"/>
      <c r="BL345" s="5"/>
      <c r="BM345" s="5"/>
      <c r="BN345" s="5"/>
    </row>
    <row r="346" spans="1:66" ht="28" hidden="1">
      <c r="A346" s="119">
        <v>1614010</v>
      </c>
      <c r="B346" s="119" t="s">
        <v>108</v>
      </c>
      <c r="C346" s="119" t="s">
        <v>789</v>
      </c>
      <c r="D346" s="166" t="s">
        <v>109</v>
      </c>
      <c r="E346" s="98">
        <f t="shared" si="71"/>
        <v>0</v>
      </c>
      <c r="F346" s="98"/>
      <c r="G346" s="98"/>
      <c r="H346" s="98"/>
      <c r="I346" s="98"/>
      <c r="J346" s="98">
        <f t="shared" si="72"/>
        <v>0</v>
      </c>
      <c r="K346" s="98"/>
      <c r="L346" s="98"/>
      <c r="M346" s="98"/>
      <c r="N346" s="98"/>
      <c r="O346" s="98"/>
      <c r="P346" s="98">
        <f t="shared" si="66"/>
        <v>0</v>
      </c>
      <c r="Q346" s="287">
        <f t="shared" si="59"/>
        <v>0</v>
      </c>
      <c r="R346" s="5"/>
      <c r="S346" s="62"/>
      <c r="T346" s="62"/>
      <c r="U346" s="62"/>
      <c r="V346" s="62"/>
      <c r="W346" s="5"/>
      <c r="X346" s="5"/>
      <c r="Y346" s="5"/>
      <c r="Z346" s="5"/>
      <c r="AA346" s="5"/>
      <c r="AB346" s="5"/>
      <c r="AC346" s="5"/>
      <c r="AD346" s="5"/>
      <c r="AE346" s="5"/>
      <c r="AF346" s="5"/>
      <c r="AG346" s="5"/>
      <c r="AH346" s="5"/>
      <c r="AI346" s="5"/>
      <c r="AJ346" s="5"/>
      <c r="AK346" s="5"/>
      <c r="AL346" s="5"/>
      <c r="AM346" s="5"/>
      <c r="AN346" s="5"/>
      <c r="AO346" s="5"/>
      <c r="AP346" s="5"/>
      <c r="AQ346" s="5"/>
      <c r="AR346" s="5"/>
      <c r="AS346" s="5"/>
      <c r="AT346" s="5"/>
      <c r="AU346" s="5"/>
      <c r="AV346" s="5"/>
      <c r="AW346" s="5"/>
      <c r="AX346" s="5"/>
      <c r="AY346" s="5"/>
      <c r="AZ346" s="5"/>
      <c r="BA346" s="5"/>
      <c r="BB346" s="5"/>
      <c r="BC346" s="5"/>
      <c r="BD346" s="5"/>
      <c r="BE346" s="5"/>
      <c r="BF346" s="5"/>
      <c r="BG346" s="5"/>
      <c r="BH346" s="5"/>
      <c r="BI346" s="5"/>
      <c r="BJ346" s="5"/>
      <c r="BK346" s="5"/>
      <c r="BL346" s="5"/>
      <c r="BM346" s="5"/>
      <c r="BN346" s="5"/>
    </row>
    <row r="347" spans="1:66" ht="42" hidden="1">
      <c r="A347" s="119">
        <v>1614020</v>
      </c>
      <c r="B347" s="119" t="s">
        <v>538</v>
      </c>
      <c r="C347" s="119" t="s">
        <v>1003</v>
      </c>
      <c r="D347" s="166" t="s">
        <v>220</v>
      </c>
      <c r="E347" s="98">
        <f t="shared" si="71"/>
        <v>0</v>
      </c>
      <c r="F347" s="98"/>
      <c r="G347" s="98"/>
      <c r="H347" s="98"/>
      <c r="I347" s="98"/>
      <c r="J347" s="98">
        <f t="shared" si="72"/>
        <v>0</v>
      </c>
      <c r="K347" s="98"/>
      <c r="L347" s="98"/>
      <c r="M347" s="98"/>
      <c r="N347" s="98"/>
      <c r="O347" s="98"/>
      <c r="P347" s="98">
        <f t="shared" ref="P347:P352" si="73">+E347+J347</f>
        <v>0</v>
      </c>
      <c r="Q347" s="287">
        <f t="shared" si="59"/>
        <v>0</v>
      </c>
      <c r="R347" s="5"/>
      <c r="S347" s="62"/>
      <c r="T347" s="62"/>
      <c r="U347" s="62"/>
      <c r="V347" s="62"/>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c r="BB347" s="5"/>
      <c r="BC347" s="5"/>
      <c r="BD347" s="5"/>
      <c r="BE347" s="5"/>
      <c r="BF347" s="5"/>
      <c r="BG347" s="5"/>
      <c r="BH347" s="5"/>
      <c r="BI347" s="5"/>
      <c r="BJ347" s="5"/>
      <c r="BK347" s="5"/>
      <c r="BL347" s="5"/>
      <c r="BM347" s="5"/>
      <c r="BN347" s="5"/>
    </row>
    <row r="348" spans="1:66" ht="28" hidden="1">
      <c r="A348" s="119">
        <v>1614030</v>
      </c>
      <c r="B348" s="119" t="s">
        <v>539</v>
      </c>
      <c r="C348" s="119" t="s">
        <v>706</v>
      </c>
      <c r="D348" s="166" t="s">
        <v>534</v>
      </c>
      <c r="E348" s="98">
        <f t="shared" si="71"/>
        <v>0</v>
      </c>
      <c r="F348" s="98"/>
      <c r="G348" s="98"/>
      <c r="H348" s="98"/>
      <c r="I348" s="98"/>
      <c r="J348" s="98">
        <f t="shared" si="72"/>
        <v>0</v>
      </c>
      <c r="K348" s="98"/>
      <c r="L348" s="98"/>
      <c r="M348" s="98"/>
      <c r="N348" s="98"/>
      <c r="O348" s="98"/>
      <c r="P348" s="98">
        <f t="shared" si="73"/>
        <v>0</v>
      </c>
      <c r="Q348" s="287">
        <f t="shared" si="59"/>
        <v>0</v>
      </c>
      <c r="R348" s="5"/>
      <c r="S348" s="62"/>
      <c r="T348" s="62"/>
      <c r="U348" s="62"/>
      <c r="V348" s="62"/>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c r="BB348" s="5"/>
      <c r="BC348" s="5"/>
      <c r="BD348" s="5"/>
      <c r="BE348" s="5"/>
      <c r="BF348" s="5"/>
      <c r="BG348" s="5"/>
      <c r="BH348" s="5"/>
      <c r="BI348" s="5"/>
      <c r="BJ348" s="5"/>
      <c r="BK348" s="5"/>
      <c r="BL348" s="5"/>
      <c r="BM348" s="5"/>
      <c r="BN348" s="5"/>
    </row>
    <row r="349" spans="1:66" ht="28" hidden="1">
      <c r="A349" s="119">
        <v>1614040</v>
      </c>
      <c r="B349" s="119" t="s">
        <v>540</v>
      </c>
      <c r="C349" s="119" t="s">
        <v>1004</v>
      </c>
      <c r="D349" s="166" t="s">
        <v>919</v>
      </c>
      <c r="E349" s="98">
        <f t="shared" si="71"/>
        <v>0</v>
      </c>
      <c r="F349" s="98"/>
      <c r="G349" s="98"/>
      <c r="H349" s="98"/>
      <c r="I349" s="98"/>
      <c r="J349" s="98">
        <f t="shared" si="72"/>
        <v>0</v>
      </c>
      <c r="K349" s="98"/>
      <c r="L349" s="98"/>
      <c r="M349" s="98"/>
      <c r="N349" s="98"/>
      <c r="O349" s="98"/>
      <c r="P349" s="98">
        <f t="shared" si="73"/>
        <v>0</v>
      </c>
      <c r="Q349" s="287">
        <f t="shared" si="59"/>
        <v>0</v>
      </c>
      <c r="R349" s="5"/>
      <c r="S349" s="62"/>
      <c r="T349" s="62"/>
      <c r="U349" s="62"/>
      <c r="V349" s="62"/>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c r="BB349" s="5"/>
      <c r="BC349" s="5"/>
      <c r="BD349" s="5"/>
      <c r="BE349" s="5"/>
      <c r="BF349" s="5"/>
      <c r="BG349" s="5"/>
      <c r="BH349" s="5"/>
      <c r="BI349" s="5"/>
      <c r="BJ349" s="5"/>
      <c r="BK349" s="5"/>
      <c r="BL349" s="5"/>
      <c r="BM349" s="5"/>
      <c r="BN349" s="5"/>
    </row>
    <row r="350" spans="1:66" ht="51" hidden="1" customHeight="1">
      <c r="A350" s="125">
        <v>1614050</v>
      </c>
      <c r="B350" s="125" t="s">
        <v>920</v>
      </c>
      <c r="C350" s="125" t="s">
        <v>878</v>
      </c>
      <c r="D350" s="171" t="s">
        <v>222</v>
      </c>
      <c r="E350" s="138">
        <f t="shared" si="71"/>
        <v>0</v>
      </c>
      <c r="F350" s="138"/>
      <c r="G350" s="138"/>
      <c r="H350" s="138"/>
      <c r="I350" s="138"/>
      <c r="J350" s="138">
        <f t="shared" si="72"/>
        <v>0</v>
      </c>
      <c r="K350" s="138"/>
      <c r="L350" s="138"/>
      <c r="M350" s="138"/>
      <c r="N350" s="138"/>
      <c r="O350" s="138"/>
      <c r="P350" s="138">
        <f t="shared" si="73"/>
        <v>0</v>
      </c>
      <c r="Q350" s="289">
        <f t="shared" si="59"/>
        <v>0</v>
      </c>
      <c r="R350" s="253"/>
      <c r="S350" s="252"/>
      <c r="T350" s="254"/>
      <c r="U350" s="62"/>
      <c r="V350" s="62"/>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c r="BI350" s="5"/>
      <c r="BJ350" s="5"/>
      <c r="BK350" s="5"/>
      <c r="BL350" s="5"/>
      <c r="BM350" s="5"/>
      <c r="BN350" s="5"/>
    </row>
    <row r="351" spans="1:66" ht="28" hidden="1">
      <c r="A351" s="119">
        <v>1614070</v>
      </c>
      <c r="B351" s="119" t="s">
        <v>542</v>
      </c>
      <c r="C351" s="119" t="s">
        <v>694</v>
      </c>
      <c r="D351" s="166" t="s">
        <v>788</v>
      </c>
      <c r="E351" s="101">
        <f t="shared" si="71"/>
        <v>0</v>
      </c>
      <c r="F351" s="101"/>
      <c r="G351" s="101"/>
      <c r="H351" s="101"/>
      <c r="I351" s="101"/>
      <c r="J351" s="101">
        <f t="shared" si="72"/>
        <v>0</v>
      </c>
      <c r="K351" s="101"/>
      <c r="L351" s="101"/>
      <c r="M351" s="101"/>
      <c r="N351" s="101"/>
      <c r="O351" s="101"/>
      <c r="P351" s="101">
        <f t="shared" si="73"/>
        <v>0</v>
      </c>
      <c r="Q351" s="287">
        <f t="shared" si="59"/>
        <v>0</v>
      </c>
      <c r="R351" s="5"/>
      <c r="S351" s="62"/>
      <c r="T351" s="62"/>
      <c r="U351" s="62"/>
      <c r="V351" s="62"/>
      <c r="W351" s="5"/>
      <c r="X351" s="5"/>
      <c r="Y351" s="5"/>
      <c r="Z351" s="5"/>
      <c r="AA351" s="5"/>
      <c r="AB351" s="5"/>
      <c r="AC351" s="5"/>
      <c r="AD351" s="5"/>
      <c r="AE351" s="5"/>
      <c r="AF351" s="5"/>
      <c r="AG351" s="5"/>
      <c r="AH351" s="5"/>
      <c r="AI351" s="5"/>
      <c r="AJ351" s="5"/>
      <c r="AK351" s="5"/>
      <c r="AL351" s="5"/>
      <c r="AM351" s="5"/>
      <c r="AN351" s="5"/>
      <c r="AO351" s="5"/>
      <c r="AP351" s="5"/>
      <c r="AQ351" s="5"/>
      <c r="AR351" s="5"/>
      <c r="AS351" s="5"/>
      <c r="AT351" s="5"/>
      <c r="AU351" s="5"/>
      <c r="AV351" s="5"/>
      <c r="AW351" s="5"/>
      <c r="AX351" s="5"/>
      <c r="AY351" s="5"/>
      <c r="AZ351" s="5"/>
      <c r="BA351" s="5"/>
      <c r="BB351" s="5"/>
      <c r="BC351" s="5"/>
      <c r="BD351" s="5"/>
      <c r="BE351" s="5"/>
      <c r="BF351" s="5"/>
      <c r="BG351" s="5"/>
      <c r="BH351" s="5"/>
      <c r="BI351" s="5"/>
      <c r="BJ351" s="5"/>
      <c r="BK351" s="5"/>
      <c r="BL351" s="5"/>
      <c r="BM351" s="5"/>
      <c r="BN351" s="5"/>
    </row>
    <row r="352" spans="1:66" ht="40.9" hidden="1" customHeight="1">
      <c r="A352" s="125" t="s">
        <v>836</v>
      </c>
      <c r="B352" s="125" t="s">
        <v>285</v>
      </c>
      <c r="C352" s="125" t="s">
        <v>260</v>
      </c>
      <c r="D352" s="171" t="s">
        <v>818</v>
      </c>
      <c r="E352" s="138">
        <f t="shared" si="71"/>
        <v>0</v>
      </c>
      <c r="F352" s="138"/>
      <c r="G352" s="138"/>
      <c r="H352" s="138"/>
      <c r="I352" s="138"/>
      <c r="J352" s="138">
        <f t="shared" si="72"/>
        <v>0</v>
      </c>
      <c r="K352" s="138"/>
      <c r="L352" s="138"/>
      <c r="M352" s="138"/>
      <c r="N352" s="138"/>
      <c r="O352" s="138"/>
      <c r="P352" s="138">
        <f t="shared" si="73"/>
        <v>0</v>
      </c>
      <c r="Q352" s="287">
        <f t="shared" si="59"/>
        <v>0</v>
      </c>
      <c r="R352" s="5"/>
      <c r="S352" s="62"/>
      <c r="T352" s="62"/>
      <c r="U352" s="62"/>
      <c r="V352" s="62"/>
      <c r="W352" s="5"/>
      <c r="X352" s="5"/>
      <c r="Y352" s="5"/>
      <c r="Z352" s="5"/>
      <c r="AA352" s="5"/>
      <c r="AB352" s="5"/>
      <c r="AC352" s="5"/>
      <c r="AD352" s="5"/>
      <c r="AE352" s="5"/>
      <c r="AF352" s="5"/>
      <c r="AG352" s="5"/>
      <c r="AH352" s="5"/>
      <c r="AI352" s="5"/>
      <c r="AJ352" s="5"/>
      <c r="AK352" s="5"/>
      <c r="AL352" s="5"/>
      <c r="AM352" s="5"/>
      <c r="AN352" s="5"/>
      <c r="AO352" s="5"/>
      <c r="AP352" s="5"/>
      <c r="AQ352" s="5"/>
      <c r="AR352" s="5"/>
      <c r="AS352" s="5"/>
      <c r="AT352" s="5"/>
      <c r="AU352" s="5"/>
      <c r="AV352" s="5"/>
      <c r="AW352" s="5"/>
      <c r="AX352" s="5"/>
      <c r="AY352" s="5"/>
      <c r="AZ352" s="5"/>
      <c r="BA352" s="5"/>
      <c r="BB352" s="5"/>
      <c r="BC352" s="5"/>
      <c r="BD352" s="5"/>
      <c r="BE352" s="5"/>
      <c r="BF352" s="5"/>
      <c r="BG352" s="5"/>
      <c r="BH352" s="5"/>
      <c r="BI352" s="5"/>
      <c r="BJ352" s="5"/>
      <c r="BK352" s="5"/>
      <c r="BL352" s="5"/>
      <c r="BM352" s="5"/>
      <c r="BN352" s="5"/>
    </row>
    <row r="353" spans="1:66" ht="14" hidden="1">
      <c r="A353" s="119"/>
      <c r="B353" s="119"/>
      <c r="C353" s="119"/>
      <c r="D353" s="166" t="s">
        <v>766</v>
      </c>
      <c r="E353" s="101">
        <f t="shared" si="71"/>
        <v>0</v>
      </c>
      <c r="F353" s="101"/>
      <c r="G353" s="101"/>
      <c r="H353" s="101"/>
      <c r="I353" s="101"/>
      <c r="J353" s="101">
        <f t="shared" si="72"/>
        <v>0</v>
      </c>
      <c r="K353" s="101"/>
      <c r="L353" s="101"/>
      <c r="M353" s="101"/>
      <c r="N353" s="101"/>
      <c r="O353" s="101"/>
      <c r="P353" s="101">
        <f t="shared" ref="P353:P358" si="74">+E353+J353</f>
        <v>0</v>
      </c>
      <c r="Q353" s="287">
        <f t="shared" si="59"/>
        <v>0</v>
      </c>
      <c r="R353" s="5"/>
      <c r="S353" s="62"/>
      <c r="T353" s="62"/>
      <c r="U353" s="62"/>
      <c r="V353" s="62"/>
      <c r="W353" s="5"/>
      <c r="X353" s="5"/>
      <c r="Y353" s="5"/>
      <c r="Z353" s="5"/>
      <c r="AA353" s="5"/>
      <c r="AB353" s="5"/>
      <c r="AC353" s="5"/>
      <c r="AD353" s="5"/>
      <c r="AE353" s="5"/>
      <c r="AF353" s="5"/>
      <c r="AG353" s="5"/>
      <c r="AH353" s="5"/>
      <c r="AI353" s="5"/>
      <c r="AJ353" s="5"/>
      <c r="AK353" s="5"/>
      <c r="AL353" s="5"/>
      <c r="AM353" s="5"/>
      <c r="AN353" s="5"/>
      <c r="AO353" s="5"/>
      <c r="AP353" s="5"/>
      <c r="AQ353" s="5"/>
      <c r="AR353" s="5"/>
      <c r="AS353" s="5"/>
      <c r="AT353" s="5"/>
      <c r="AU353" s="5"/>
      <c r="AV353" s="5"/>
      <c r="AW353" s="5"/>
      <c r="AX353" s="5"/>
      <c r="AY353" s="5"/>
      <c r="AZ353" s="5"/>
      <c r="BA353" s="5"/>
      <c r="BB353" s="5"/>
      <c r="BC353" s="5"/>
      <c r="BD353" s="5"/>
      <c r="BE353" s="5"/>
      <c r="BF353" s="5"/>
      <c r="BG353" s="5"/>
      <c r="BH353" s="5"/>
      <c r="BI353" s="5"/>
      <c r="BJ353" s="5"/>
      <c r="BK353" s="5"/>
      <c r="BL353" s="5"/>
      <c r="BM353" s="5"/>
      <c r="BN353" s="5"/>
    </row>
    <row r="354" spans="1:66" ht="42" hidden="1">
      <c r="A354" s="119"/>
      <c r="B354" s="119"/>
      <c r="C354" s="119"/>
      <c r="D354" s="166" t="s">
        <v>848</v>
      </c>
      <c r="E354" s="101">
        <f t="shared" si="71"/>
        <v>0</v>
      </c>
      <c r="F354" s="101"/>
      <c r="G354" s="101"/>
      <c r="H354" s="101"/>
      <c r="I354" s="101"/>
      <c r="J354" s="101">
        <f t="shared" si="72"/>
        <v>0</v>
      </c>
      <c r="K354" s="101"/>
      <c r="L354" s="101"/>
      <c r="M354" s="101"/>
      <c r="N354" s="101"/>
      <c r="O354" s="101"/>
      <c r="P354" s="101">
        <f t="shared" si="74"/>
        <v>0</v>
      </c>
      <c r="Q354" s="287">
        <f t="shared" si="59"/>
        <v>0</v>
      </c>
      <c r="R354" s="5"/>
      <c r="S354" s="62"/>
      <c r="T354" s="62"/>
      <c r="U354" s="62"/>
      <c r="V354" s="62"/>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c r="BB354" s="5"/>
      <c r="BC354" s="5"/>
      <c r="BD354" s="5"/>
      <c r="BE354" s="5"/>
      <c r="BF354" s="5"/>
      <c r="BG354" s="5"/>
      <c r="BH354" s="5"/>
      <c r="BI354" s="5"/>
      <c r="BJ354" s="5"/>
      <c r="BK354" s="5"/>
      <c r="BL354" s="5"/>
      <c r="BM354" s="5"/>
      <c r="BN354" s="5"/>
    </row>
    <row r="355" spans="1:66" ht="28" hidden="1">
      <c r="A355" s="119">
        <v>1617300</v>
      </c>
      <c r="B355" s="113" t="s">
        <v>0</v>
      </c>
      <c r="C355" s="113" t="s">
        <v>928</v>
      </c>
      <c r="D355" s="176" t="s">
        <v>1</v>
      </c>
      <c r="E355" s="103">
        <f>+F355+I355</f>
        <v>0</v>
      </c>
      <c r="F355" s="103"/>
      <c r="G355" s="103"/>
      <c r="H355" s="103"/>
      <c r="I355" s="103"/>
      <c r="J355" s="101">
        <f t="shared" si="72"/>
        <v>0</v>
      </c>
      <c r="K355" s="103"/>
      <c r="L355" s="103"/>
      <c r="M355" s="103"/>
      <c r="N355" s="103"/>
      <c r="O355" s="103">
        <f>1585400-1585400</f>
        <v>0</v>
      </c>
      <c r="P355" s="101">
        <f t="shared" si="74"/>
        <v>0</v>
      </c>
      <c r="Q355" s="287">
        <f t="shared" si="59"/>
        <v>0</v>
      </c>
      <c r="R355" s="5"/>
      <c r="S355" s="62"/>
      <c r="T355" s="62"/>
      <c r="U355" s="62"/>
      <c r="V355" s="62"/>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c r="BB355" s="5"/>
      <c r="BC355" s="5"/>
      <c r="BD355" s="5"/>
      <c r="BE355" s="5"/>
      <c r="BF355" s="5"/>
      <c r="BG355" s="5"/>
      <c r="BH355" s="5"/>
      <c r="BI355" s="5"/>
      <c r="BJ355" s="5"/>
      <c r="BK355" s="5"/>
      <c r="BL355" s="5"/>
      <c r="BM355" s="5"/>
      <c r="BN355" s="5"/>
    </row>
    <row r="356" spans="1:66" ht="54" hidden="1" customHeight="1">
      <c r="A356" s="125">
        <v>1617340</v>
      </c>
      <c r="B356" s="125" t="s">
        <v>450</v>
      </c>
      <c r="C356" s="125" t="s">
        <v>682</v>
      </c>
      <c r="D356" s="231" t="s">
        <v>426</v>
      </c>
      <c r="E356" s="138">
        <f>+F356+I356</f>
        <v>0</v>
      </c>
      <c r="F356" s="138"/>
      <c r="G356" s="138"/>
      <c r="H356" s="138"/>
      <c r="I356" s="138"/>
      <c r="J356" s="138">
        <f t="shared" si="72"/>
        <v>0</v>
      </c>
      <c r="K356" s="138"/>
      <c r="L356" s="138"/>
      <c r="M356" s="138"/>
      <c r="N356" s="138"/>
      <c r="O356" s="138"/>
      <c r="P356" s="138">
        <f t="shared" si="74"/>
        <v>0</v>
      </c>
      <c r="Q356" s="287">
        <f t="shared" si="59"/>
        <v>0</v>
      </c>
      <c r="R356" s="250"/>
      <c r="S356" s="252"/>
      <c r="T356" s="254"/>
      <c r="U356" s="62"/>
      <c r="V356" s="62"/>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c r="AX356" s="5"/>
      <c r="AY356" s="5"/>
      <c r="AZ356" s="5"/>
      <c r="BA356" s="5"/>
      <c r="BB356" s="5"/>
      <c r="BC356" s="5"/>
      <c r="BD356" s="5"/>
      <c r="BE356" s="5"/>
      <c r="BF356" s="5"/>
      <c r="BG356" s="5"/>
      <c r="BH356" s="5"/>
      <c r="BI356" s="5"/>
      <c r="BJ356" s="5"/>
      <c r="BK356" s="5"/>
      <c r="BL356" s="5"/>
      <c r="BM356" s="5"/>
      <c r="BN356" s="5"/>
    </row>
    <row r="357" spans="1:66" ht="42" hidden="1">
      <c r="A357" s="119"/>
      <c r="B357" s="119"/>
      <c r="C357" s="119"/>
      <c r="D357" s="186" t="s">
        <v>948</v>
      </c>
      <c r="E357" s="101">
        <f>+F357+I357</f>
        <v>0</v>
      </c>
      <c r="F357" s="101"/>
      <c r="G357" s="101"/>
      <c r="H357" s="101"/>
      <c r="I357" s="101"/>
      <c r="J357" s="101"/>
      <c r="K357" s="101"/>
      <c r="L357" s="101"/>
      <c r="M357" s="101"/>
      <c r="N357" s="101"/>
      <c r="O357" s="101"/>
      <c r="P357" s="101">
        <f t="shared" si="74"/>
        <v>0</v>
      </c>
      <c r="Q357" s="287">
        <f t="shared" si="59"/>
        <v>0</v>
      </c>
      <c r="R357" s="5"/>
      <c r="S357" s="62"/>
      <c r="T357" s="62"/>
      <c r="U357" s="62"/>
      <c r="V357" s="62"/>
      <c r="W357" s="5"/>
      <c r="X357" s="5"/>
      <c r="Y357" s="5"/>
      <c r="Z357" s="5"/>
      <c r="AA357" s="5"/>
      <c r="AB357" s="5"/>
      <c r="AC357" s="5"/>
      <c r="AD357" s="5"/>
      <c r="AE357" s="5"/>
      <c r="AF357" s="5"/>
      <c r="AG357" s="5"/>
      <c r="AH357" s="5"/>
      <c r="AI357" s="5"/>
      <c r="AJ357" s="5"/>
      <c r="AK357" s="5"/>
      <c r="AL357" s="5"/>
      <c r="AM357" s="5"/>
      <c r="AN357" s="5"/>
      <c r="AO357" s="5"/>
      <c r="AP357" s="5"/>
      <c r="AQ357" s="5"/>
      <c r="AR357" s="5"/>
      <c r="AS357" s="5"/>
      <c r="AT357" s="5"/>
      <c r="AU357" s="5"/>
      <c r="AV357" s="5"/>
      <c r="AW357" s="5"/>
      <c r="AX357" s="5"/>
      <c r="AY357" s="5"/>
      <c r="AZ357" s="5"/>
      <c r="BA357" s="5"/>
      <c r="BB357" s="5"/>
      <c r="BC357" s="5"/>
      <c r="BD357" s="5"/>
      <c r="BE357" s="5"/>
      <c r="BF357" s="5"/>
      <c r="BG357" s="5"/>
      <c r="BH357" s="5"/>
      <c r="BI357" s="5"/>
      <c r="BJ357" s="5"/>
      <c r="BK357" s="5"/>
      <c r="BL357" s="5"/>
      <c r="BM357" s="5"/>
      <c r="BN357" s="5"/>
    </row>
    <row r="358" spans="1:66" ht="55.9" hidden="1" customHeight="1">
      <c r="A358" s="125" t="s">
        <v>545</v>
      </c>
      <c r="B358" s="125" t="s">
        <v>233</v>
      </c>
      <c r="C358" s="125" t="s">
        <v>831</v>
      </c>
      <c r="D358" s="231" t="s">
        <v>887</v>
      </c>
      <c r="E358" s="201">
        <f>+F358+I358</f>
        <v>0</v>
      </c>
      <c r="F358" s="201"/>
      <c r="G358" s="201"/>
      <c r="H358" s="201"/>
      <c r="I358" s="201"/>
      <c r="J358" s="201">
        <f t="shared" ref="J358:J367" si="75">+L358+O358</f>
        <v>0</v>
      </c>
      <c r="K358" s="201"/>
      <c r="L358" s="201"/>
      <c r="M358" s="201"/>
      <c r="N358" s="201"/>
      <c r="O358" s="201"/>
      <c r="P358" s="201">
        <f t="shared" si="74"/>
        <v>0</v>
      </c>
      <c r="Q358" s="287">
        <f t="shared" si="59"/>
        <v>0</v>
      </c>
      <c r="R358" s="5"/>
      <c r="S358" s="62"/>
      <c r="T358" s="62"/>
      <c r="U358" s="62"/>
      <c r="V358" s="62"/>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c r="BI358" s="5"/>
      <c r="BJ358" s="5"/>
      <c r="BK358" s="5"/>
      <c r="BL358" s="5"/>
      <c r="BM358" s="5"/>
      <c r="BN358" s="5"/>
    </row>
    <row r="359" spans="1:66" ht="45" hidden="1" customHeight="1">
      <c r="A359" s="115" t="s">
        <v>71</v>
      </c>
      <c r="B359" s="115" t="s">
        <v>884</v>
      </c>
      <c r="C359" s="115" t="s">
        <v>544</v>
      </c>
      <c r="D359" s="176" t="s">
        <v>762</v>
      </c>
      <c r="E359" s="102">
        <f>+F359+I359</f>
        <v>0</v>
      </c>
      <c r="F359" s="102"/>
      <c r="G359" s="102"/>
      <c r="H359" s="102"/>
      <c r="I359" s="102"/>
      <c r="J359" s="102">
        <f t="shared" si="75"/>
        <v>0</v>
      </c>
      <c r="K359" s="102"/>
      <c r="L359" s="102"/>
      <c r="M359" s="102"/>
      <c r="N359" s="102"/>
      <c r="O359" s="102"/>
      <c r="P359" s="102">
        <f t="shared" ref="P359:P371" si="76">+E359+J359</f>
        <v>0</v>
      </c>
      <c r="Q359" s="287">
        <f t="shared" si="59"/>
        <v>0</v>
      </c>
      <c r="R359" s="5"/>
      <c r="S359" s="62"/>
      <c r="T359" s="62"/>
      <c r="U359" s="62"/>
      <c r="V359" s="62"/>
      <c r="W359" s="5"/>
      <c r="X359" s="5"/>
      <c r="Y359" s="5"/>
      <c r="Z359" s="5"/>
      <c r="AA359" s="5"/>
      <c r="AB359" s="5"/>
      <c r="AC359" s="5"/>
      <c r="AD359" s="5"/>
      <c r="AE359" s="5"/>
      <c r="AF359" s="5"/>
      <c r="AG359" s="5"/>
      <c r="AH359" s="5"/>
      <c r="AI359" s="5"/>
      <c r="AJ359" s="5"/>
      <c r="AK359" s="5"/>
      <c r="AL359" s="5"/>
      <c r="AM359" s="5"/>
      <c r="AN359" s="5"/>
      <c r="AO359" s="5"/>
      <c r="AP359" s="5"/>
      <c r="AQ359" s="5"/>
      <c r="AR359" s="5"/>
      <c r="AS359" s="5"/>
      <c r="AT359" s="5"/>
      <c r="AU359" s="5"/>
      <c r="AV359" s="5"/>
      <c r="AW359" s="5"/>
      <c r="AX359" s="5"/>
      <c r="AY359" s="5"/>
      <c r="AZ359" s="5"/>
      <c r="BA359" s="5"/>
      <c r="BB359" s="5"/>
      <c r="BC359" s="5"/>
      <c r="BD359" s="5"/>
      <c r="BE359" s="5"/>
      <c r="BF359" s="5"/>
      <c r="BG359" s="5"/>
      <c r="BH359" s="5"/>
      <c r="BI359" s="5"/>
      <c r="BJ359" s="5"/>
      <c r="BK359" s="5"/>
      <c r="BL359" s="5"/>
      <c r="BM359" s="5"/>
      <c r="BN359" s="5"/>
    </row>
    <row r="360" spans="1:66" ht="45" hidden="1" customHeight="1">
      <c r="A360" s="125">
        <v>1618311</v>
      </c>
      <c r="B360" s="125" t="s">
        <v>229</v>
      </c>
      <c r="C360" s="125" t="s">
        <v>929</v>
      </c>
      <c r="D360" s="166" t="s">
        <v>230</v>
      </c>
      <c r="E360" s="101"/>
      <c r="F360" s="101"/>
      <c r="G360" s="101"/>
      <c r="H360" s="101"/>
      <c r="I360" s="101"/>
      <c r="J360" s="101">
        <f t="shared" si="75"/>
        <v>0</v>
      </c>
      <c r="K360" s="101">
        <f>700000-700000</f>
        <v>0</v>
      </c>
      <c r="L360" s="101">
        <f>700000-700000</f>
        <v>0</v>
      </c>
      <c r="M360" s="101"/>
      <c r="N360" s="101"/>
      <c r="O360" s="101"/>
      <c r="P360" s="101">
        <f t="shared" si="76"/>
        <v>0</v>
      </c>
      <c r="Q360" s="287">
        <f t="shared" si="59"/>
        <v>0</v>
      </c>
      <c r="R360" s="5"/>
      <c r="S360" s="62"/>
      <c r="T360" s="62"/>
      <c r="U360" s="62"/>
      <c r="V360" s="62"/>
      <c r="W360" s="5"/>
      <c r="X360" s="5"/>
      <c r="Y360" s="5"/>
      <c r="Z360" s="5"/>
      <c r="AA360" s="5"/>
      <c r="AB360" s="5"/>
      <c r="AC360" s="5"/>
      <c r="AD360" s="5"/>
      <c r="AE360" s="5"/>
      <c r="AF360" s="5"/>
      <c r="AG360" s="5"/>
      <c r="AH360" s="5"/>
      <c r="AI360" s="5"/>
      <c r="AJ360" s="5"/>
      <c r="AK360" s="5"/>
      <c r="AL360" s="5"/>
      <c r="AM360" s="5"/>
      <c r="AN360" s="5"/>
      <c r="AO360" s="5"/>
      <c r="AP360" s="5"/>
      <c r="AQ360" s="5"/>
      <c r="AR360" s="5"/>
      <c r="AS360" s="5"/>
      <c r="AT360" s="5"/>
      <c r="AU360" s="5"/>
      <c r="AV360" s="5"/>
      <c r="AW360" s="5"/>
      <c r="AX360" s="5"/>
      <c r="AY360" s="5"/>
      <c r="AZ360" s="5"/>
      <c r="BA360" s="5"/>
      <c r="BB360" s="5"/>
      <c r="BC360" s="5"/>
      <c r="BD360" s="5"/>
      <c r="BE360" s="5"/>
      <c r="BF360" s="5"/>
      <c r="BG360" s="5"/>
      <c r="BH360" s="5"/>
      <c r="BI360" s="5"/>
      <c r="BJ360" s="5"/>
      <c r="BK360" s="5"/>
      <c r="BL360" s="5"/>
      <c r="BM360" s="5"/>
      <c r="BN360" s="5"/>
    </row>
    <row r="361" spans="1:66" ht="45" hidden="1" customHeight="1">
      <c r="A361" s="119">
        <v>1618340</v>
      </c>
      <c r="B361" s="113" t="s">
        <v>786</v>
      </c>
      <c r="C361" s="113" t="s">
        <v>516</v>
      </c>
      <c r="D361" s="176" t="s">
        <v>117</v>
      </c>
      <c r="E361" s="102">
        <f>+F361+I361</f>
        <v>0</v>
      </c>
      <c r="F361" s="102"/>
      <c r="G361" s="102"/>
      <c r="H361" s="102"/>
      <c r="I361" s="102"/>
      <c r="J361" s="102">
        <f t="shared" si="75"/>
        <v>0</v>
      </c>
      <c r="K361" s="102"/>
      <c r="L361" s="102"/>
      <c r="M361" s="102"/>
      <c r="N361" s="102"/>
      <c r="O361" s="102"/>
      <c r="P361" s="102">
        <f t="shared" si="76"/>
        <v>0</v>
      </c>
      <c r="Q361" s="287">
        <f t="shared" si="59"/>
        <v>0</v>
      </c>
      <c r="R361" s="5"/>
      <c r="S361" s="62"/>
      <c r="T361" s="62"/>
      <c r="U361" s="62"/>
      <c r="V361" s="62"/>
      <c r="W361" s="5"/>
      <c r="X361" s="5"/>
      <c r="Y361" s="5"/>
      <c r="Z361" s="5"/>
      <c r="AA361" s="5"/>
      <c r="AB361" s="5"/>
      <c r="AC361" s="5"/>
      <c r="AD361" s="5"/>
      <c r="AE361" s="5"/>
      <c r="AF361" s="5"/>
      <c r="AG361" s="5"/>
      <c r="AH361" s="5"/>
      <c r="AI361" s="5"/>
      <c r="AJ361" s="5"/>
      <c r="AK361" s="5"/>
      <c r="AL361" s="5"/>
      <c r="AM361" s="5"/>
      <c r="AN361" s="5"/>
      <c r="AO361" s="5"/>
      <c r="AP361" s="5"/>
      <c r="AQ361" s="5"/>
      <c r="AR361" s="5"/>
      <c r="AS361" s="5"/>
      <c r="AT361" s="5"/>
      <c r="AU361" s="5"/>
      <c r="AV361" s="5"/>
      <c r="AW361" s="5"/>
      <c r="AX361" s="5"/>
      <c r="AY361" s="5"/>
      <c r="AZ361" s="5"/>
      <c r="BA361" s="5"/>
      <c r="BB361" s="5"/>
      <c r="BC361" s="5"/>
      <c r="BD361" s="5"/>
      <c r="BE361" s="5"/>
      <c r="BF361" s="5"/>
      <c r="BG361" s="5"/>
      <c r="BH361" s="5"/>
      <c r="BI361" s="5"/>
      <c r="BJ361" s="5"/>
      <c r="BK361" s="5"/>
      <c r="BL361" s="5"/>
      <c r="BM361" s="5"/>
      <c r="BN361" s="5"/>
    </row>
    <row r="362" spans="1:66" ht="48" hidden="1" customHeight="1">
      <c r="A362" s="125">
        <v>1619770</v>
      </c>
      <c r="B362" s="115" t="s">
        <v>357</v>
      </c>
      <c r="C362" s="115" t="s">
        <v>927</v>
      </c>
      <c r="D362" s="232" t="s">
        <v>397</v>
      </c>
      <c r="E362" s="201">
        <f>+F362+I362</f>
        <v>0</v>
      </c>
      <c r="F362" s="201"/>
      <c r="G362" s="201"/>
      <c r="H362" s="201"/>
      <c r="I362" s="201"/>
      <c r="J362" s="201">
        <f t="shared" si="75"/>
        <v>0</v>
      </c>
      <c r="K362" s="201"/>
      <c r="L362" s="201"/>
      <c r="M362" s="201"/>
      <c r="N362" s="201"/>
      <c r="O362" s="201"/>
      <c r="P362" s="201">
        <f t="shared" si="76"/>
        <v>0</v>
      </c>
      <c r="Q362" s="289">
        <f t="shared" si="59"/>
        <v>0</v>
      </c>
      <c r="R362" s="250"/>
      <c r="S362" s="252"/>
      <c r="T362" s="254"/>
      <c r="U362" s="62"/>
      <c r="V362" s="62"/>
      <c r="W362" s="5"/>
      <c r="X362" s="5"/>
      <c r="Y362" s="5"/>
      <c r="Z362" s="5"/>
      <c r="AA362" s="5"/>
      <c r="AB362" s="5"/>
      <c r="AC362" s="5"/>
      <c r="AD362" s="5"/>
      <c r="AE362" s="5"/>
      <c r="AF362" s="5"/>
      <c r="AG362" s="5"/>
      <c r="AH362" s="5"/>
      <c r="AI362" s="5"/>
      <c r="AJ362" s="5"/>
      <c r="AK362" s="5"/>
      <c r="AL362" s="5"/>
      <c r="AM362" s="5"/>
      <c r="AN362" s="5"/>
      <c r="AO362" s="5"/>
      <c r="AP362" s="5"/>
      <c r="AQ362" s="5"/>
      <c r="AR362" s="5"/>
      <c r="AS362" s="5"/>
      <c r="AT362" s="5"/>
      <c r="AU362" s="5"/>
      <c r="AV362" s="5"/>
      <c r="AW362" s="5"/>
      <c r="AX362" s="5"/>
      <c r="AY362" s="5"/>
      <c r="AZ362" s="5"/>
      <c r="BA362" s="5"/>
      <c r="BB362" s="5"/>
      <c r="BC362" s="5"/>
      <c r="BD362" s="5"/>
      <c r="BE362" s="5"/>
      <c r="BF362" s="5"/>
      <c r="BG362" s="5"/>
      <c r="BH362" s="5"/>
      <c r="BI362" s="5"/>
      <c r="BJ362" s="5"/>
      <c r="BK362" s="5"/>
      <c r="BL362" s="5"/>
      <c r="BM362" s="5"/>
      <c r="BN362" s="5"/>
    </row>
    <row r="363" spans="1:66" ht="96.75" hidden="1" customHeight="1">
      <c r="A363" s="113" t="s">
        <v>263</v>
      </c>
      <c r="B363" s="151" t="s">
        <v>264</v>
      </c>
      <c r="C363" s="125" t="s">
        <v>16</v>
      </c>
      <c r="D363" s="2" t="s">
        <v>265</v>
      </c>
      <c r="E363" s="162">
        <f>+F363+I363</f>
        <v>0</v>
      </c>
      <c r="F363" s="162"/>
      <c r="G363" s="162"/>
      <c r="H363" s="162"/>
      <c r="I363" s="162"/>
      <c r="J363" s="130">
        <f t="shared" si="75"/>
        <v>0</v>
      </c>
      <c r="K363" s="225"/>
      <c r="L363" s="225"/>
      <c r="M363" s="225"/>
      <c r="N363" s="225"/>
      <c r="O363" s="138"/>
      <c r="P363" s="138">
        <f>+E363+J363</f>
        <v>0</v>
      </c>
      <c r="Q363" s="289">
        <f t="shared" si="59"/>
        <v>0</v>
      </c>
      <c r="R363" s="252"/>
      <c r="S363" s="252"/>
      <c r="T363" s="254"/>
      <c r="U363" s="62"/>
      <c r="V363" s="62"/>
      <c r="W363" s="5"/>
      <c r="X363" s="5"/>
      <c r="Y363" s="5"/>
      <c r="Z363" s="5"/>
      <c r="AA363" s="5"/>
      <c r="AB363" s="5"/>
      <c r="AC363" s="5"/>
      <c r="AD363" s="5"/>
      <c r="AE363" s="5"/>
      <c r="AF363" s="5"/>
      <c r="AG363" s="5"/>
      <c r="AH363" s="5"/>
      <c r="AI363" s="5"/>
      <c r="AJ363" s="5"/>
      <c r="AK363" s="5"/>
      <c r="AL363" s="5"/>
      <c r="AM363" s="5"/>
      <c r="AN363" s="5"/>
      <c r="AO363" s="5"/>
      <c r="AP363" s="5"/>
      <c r="AQ363" s="5"/>
      <c r="AR363" s="5"/>
      <c r="AS363" s="5"/>
      <c r="AT363" s="5"/>
      <c r="AU363" s="5"/>
      <c r="AV363" s="5"/>
      <c r="AW363" s="5"/>
      <c r="AX363" s="5"/>
      <c r="AY363" s="5"/>
      <c r="AZ363" s="5"/>
      <c r="BA363" s="5"/>
      <c r="BB363" s="5"/>
      <c r="BC363" s="5"/>
      <c r="BD363" s="5"/>
      <c r="BE363" s="5"/>
      <c r="BF363" s="5"/>
      <c r="BG363" s="5"/>
      <c r="BH363" s="5"/>
      <c r="BI363" s="5"/>
      <c r="BJ363" s="5"/>
      <c r="BK363" s="5"/>
      <c r="BL363" s="5"/>
      <c r="BM363" s="5"/>
      <c r="BN363" s="5"/>
    </row>
    <row r="364" spans="1:66" ht="48.75" hidden="1" customHeight="1">
      <c r="A364" s="113" t="s">
        <v>278</v>
      </c>
      <c r="B364" s="151" t="s">
        <v>20</v>
      </c>
      <c r="C364" s="125" t="s">
        <v>16</v>
      </c>
      <c r="D364" s="2" t="s">
        <v>612</v>
      </c>
      <c r="E364" s="162">
        <f>+F364+I364</f>
        <v>0</v>
      </c>
      <c r="F364" s="162"/>
      <c r="G364" s="162"/>
      <c r="H364" s="162"/>
      <c r="I364" s="162"/>
      <c r="J364" s="130">
        <f t="shared" si="75"/>
        <v>0</v>
      </c>
      <c r="K364" s="225"/>
      <c r="L364" s="225"/>
      <c r="M364" s="225"/>
      <c r="N364" s="225"/>
      <c r="O364" s="138"/>
      <c r="P364" s="138">
        <f>+E364+J364</f>
        <v>0</v>
      </c>
      <c r="Q364" s="289">
        <f t="shared" si="59"/>
        <v>0</v>
      </c>
      <c r="R364" s="252"/>
      <c r="S364" s="252"/>
      <c r="T364" s="254"/>
      <c r="U364" s="62"/>
      <c r="V364" s="62"/>
      <c r="W364" s="5"/>
      <c r="X364" s="5"/>
      <c r="Y364" s="5"/>
      <c r="Z364" s="5"/>
      <c r="AA364" s="5"/>
      <c r="AB364" s="5"/>
      <c r="AC364" s="5"/>
      <c r="AD364" s="5"/>
      <c r="AE364" s="5"/>
      <c r="AF364" s="5"/>
      <c r="AG364" s="5"/>
      <c r="AH364" s="5"/>
      <c r="AI364" s="5"/>
      <c r="AJ364" s="5"/>
      <c r="AK364" s="5"/>
      <c r="AL364" s="5"/>
      <c r="AM364" s="5"/>
      <c r="AN364" s="5"/>
      <c r="AO364" s="5"/>
      <c r="AP364" s="5"/>
      <c r="AQ364" s="5"/>
      <c r="AR364" s="5"/>
      <c r="AS364" s="5"/>
      <c r="AT364" s="5"/>
      <c r="AU364" s="5"/>
      <c r="AV364" s="5"/>
      <c r="AW364" s="5"/>
      <c r="AX364" s="5"/>
      <c r="AY364" s="5"/>
      <c r="AZ364" s="5"/>
      <c r="BA364" s="5"/>
      <c r="BB364" s="5"/>
      <c r="BC364" s="5"/>
      <c r="BD364" s="5"/>
      <c r="BE364" s="5"/>
      <c r="BF364" s="5"/>
      <c r="BG364" s="5"/>
      <c r="BH364" s="5"/>
      <c r="BI364" s="5"/>
      <c r="BJ364" s="5"/>
      <c r="BK364" s="5"/>
      <c r="BL364" s="5"/>
      <c r="BM364" s="5"/>
      <c r="BN364" s="5"/>
    </row>
    <row r="365" spans="1:66" ht="42" hidden="1">
      <c r="A365" s="113">
        <v>1916012</v>
      </c>
      <c r="B365" s="113" t="s">
        <v>225</v>
      </c>
      <c r="C365" s="113" t="s">
        <v>224</v>
      </c>
      <c r="D365" s="170" t="s">
        <v>226</v>
      </c>
      <c r="E365" s="129">
        <f t="shared" ref="E365:E372" si="77">+F365+I365</f>
        <v>0</v>
      </c>
      <c r="F365" s="129"/>
      <c r="G365" s="129"/>
      <c r="H365" s="129"/>
      <c r="I365" s="129"/>
      <c r="J365" s="103">
        <f t="shared" si="75"/>
        <v>0</v>
      </c>
      <c r="K365" s="129"/>
      <c r="L365" s="129"/>
      <c r="M365" s="129"/>
      <c r="N365" s="129"/>
      <c r="O365" s="101"/>
      <c r="P365" s="101">
        <f t="shared" si="76"/>
        <v>0</v>
      </c>
      <c r="Q365" s="287">
        <f t="shared" si="59"/>
        <v>0</v>
      </c>
      <c r="R365" s="5"/>
      <c r="S365" s="62"/>
      <c r="T365" s="62"/>
      <c r="U365" s="62"/>
      <c r="V365" s="62"/>
      <c r="W365" s="5"/>
      <c r="X365" s="5"/>
      <c r="Y365" s="5"/>
      <c r="Z365" s="5"/>
      <c r="AA365" s="5"/>
      <c r="AB365" s="5"/>
      <c r="AC365" s="5"/>
      <c r="AD365" s="5"/>
      <c r="AE365" s="5"/>
      <c r="AF365" s="5"/>
      <c r="AG365" s="5"/>
      <c r="AH365" s="5"/>
      <c r="AI365" s="5"/>
      <c r="AJ365" s="5"/>
      <c r="AK365" s="5"/>
      <c r="AL365" s="5"/>
      <c r="AM365" s="5"/>
      <c r="AN365" s="5"/>
      <c r="AO365" s="5"/>
      <c r="AP365" s="5"/>
      <c r="AQ365" s="5"/>
      <c r="AR365" s="5"/>
      <c r="AS365" s="5"/>
      <c r="AT365" s="5"/>
      <c r="AU365" s="5"/>
      <c r="AV365" s="5"/>
      <c r="AW365" s="5"/>
      <c r="AX365" s="5"/>
      <c r="AY365" s="5"/>
      <c r="AZ365" s="5"/>
      <c r="BA365" s="5"/>
      <c r="BB365" s="5"/>
      <c r="BC365" s="5"/>
      <c r="BD365" s="5"/>
      <c r="BE365" s="5"/>
      <c r="BF365" s="5"/>
      <c r="BG365" s="5"/>
      <c r="BH365" s="5"/>
      <c r="BI365" s="5"/>
      <c r="BJ365" s="5"/>
      <c r="BK365" s="5"/>
      <c r="BL365" s="5"/>
      <c r="BM365" s="5"/>
      <c r="BN365" s="5"/>
    </row>
    <row r="366" spans="1:66" ht="28" hidden="1">
      <c r="A366" s="119">
        <v>1916040</v>
      </c>
      <c r="B366" s="119" t="s">
        <v>228</v>
      </c>
      <c r="C366" s="119" t="s">
        <v>227</v>
      </c>
      <c r="D366" s="154" t="s">
        <v>739</v>
      </c>
      <c r="E366" s="101">
        <f t="shared" si="77"/>
        <v>0</v>
      </c>
      <c r="F366" s="101"/>
      <c r="G366" s="101"/>
      <c r="H366" s="101"/>
      <c r="I366" s="101"/>
      <c r="J366" s="98">
        <f t="shared" si="75"/>
        <v>0</v>
      </c>
      <c r="K366" s="101"/>
      <c r="L366" s="101"/>
      <c r="M366" s="101"/>
      <c r="N366" s="101"/>
      <c r="O366" s="101"/>
      <c r="P366" s="101">
        <f t="shared" si="76"/>
        <v>0</v>
      </c>
      <c r="Q366" s="287">
        <f t="shared" si="59"/>
        <v>0</v>
      </c>
      <c r="R366" s="5"/>
      <c r="S366" s="62"/>
      <c r="T366" s="62"/>
      <c r="U366" s="62"/>
      <c r="V366" s="62"/>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c r="BI366" s="5"/>
      <c r="BJ366" s="5"/>
      <c r="BK366" s="5"/>
      <c r="BL366" s="5"/>
      <c r="BM366" s="5"/>
      <c r="BN366" s="5"/>
    </row>
    <row r="367" spans="1:66" ht="28" hidden="1">
      <c r="A367" s="119">
        <v>1917300</v>
      </c>
      <c r="B367" s="119" t="s">
        <v>0</v>
      </c>
      <c r="C367" s="119" t="s">
        <v>928</v>
      </c>
      <c r="D367" s="153" t="s">
        <v>1</v>
      </c>
      <c r="E367" s="101">
        <f t="shared" si="77"/>
        <v>0</v>
      </c>
      <c r="F367" s="101"/>
      <c r="G367" s="133"/>
      <c r="H367" s="133"/>
      <c r="I367" s="133"/>
      <c r="J367" s="98">
        <f t="shared" si="75"/>
        <v>0</v>
      </c>
      <c r="K367" s="98"/>
      <c r="L367" s="98"/>
      <c r="M367" s="98"/>
      <c r="N367" s="98"/>
      <c r="O367" s="101"/>
      <c r="P367" s="101">
        <f t="shared" si="76"/>
        <v>0</v>
      </c>
      <c r="Q367" s="287">
        <f t="shared" si="59"/>
        <v>0</v>
      </c>
      <c r="R367" s="5"/>
      <c r="S367" s="62"/>
      <c r="T367" s="62"/>
      <c r="U367" s="62"/>
      <c r="V367" s="62"/>
      <c r="W367" s="5"/>
      <c r="X367" s="5"/>
      <c r="Y367" s="5"/>
      <c r="Z367" s="5"/>
      <c r="AA367" s="5"/>
      <c r="AB367" s="5"/>
      <c r="AC367" s="5"/>
      <c r="AD367" s="5"/>
      <c r="AE367" s="5"/>
      <c r="AF367" s="5"/>
      <c r="AG367" s="5"/>
      <c r="AH367" s="5"/>
      <c r="AI367" s="5"/>
      <c r="AJ367" s="5"/>
      <c r="AK367" s="5"/>
      <c r="AL367" s="5"/>
      <c r="AM367" s="5"/>
      <c r="AN367" s="5"/>
      <c r="AO367" s="5"/>
      <c r="AP367" s="5"/>
      <c r="AQ367" s="5"/>
      <c r="AR367" s="5"/>
      <c r="AS367" s="5"/>
      <c r="AT367" s="5"/>
      <c r="AU367" s="5"/>
      <c r="AV367" s="5"/>
      <c r="AW367" s="5"/>
      <c r="AX367" s="5"/>
      <c r="AY367" s="5"/>
      <c r="AZ367" s="5"/>
      <c r="BA367" s="5"/>
      <c r="BB367" s="5"/>
      <c r="BC367" s="5"/>
      <c r="BD367" s="5"/>
      <c r="BE367" s="5"/>
      <c r="BF367" s="5"/>
      <c r="BG367" s="5"/>
      <c r="BH367" s="5"/>
      <c r="BI367" s="5"/>
      <c r="BJ367" s="5"/>
      <c r="BK367" s="5"/>
      <c r="BL367" s="5"/>
      <c r="BM367" s="5"/>
      <c r="BN367" s="5"/>
    </row>
    <row r="368" spans="1:66" ht="31" hidden="1">
      <c r="A368" s="125">
        <v>1917440</v>
      </c>
      <c r="B368" s="125" t="s">
        <v>873</v>
      </c>
      <c r="C368" s="125" t="s">
        <v>829</v>
      </c>
      <c r="D368" s="153" t="s">
        <v>360</v>
      </c>
      <c r="E368" s="101">
        <f t="shared" si="77"/>
        <v>0</v>
      </c>
      <c r="F368" s="101"/>
      <c r="G368" s="101"/>
      <c r="H368" s="101"/>
      <c r="I368" s="101"/>
      <c r="J368" s="101">
        <f t="shared" ref="J368:J380" si="78">+L368+O368</f>
        <v>0</v>
      </c>
      <c r="K368" s="101"/>
      <c r="L368" s="101"/>
      <c r="M368" s="101"/>
      <c r="N368" s="101"/>
      <c r="O368" s="101"/>
      <c r="P368" s="101">
        <f t="shared" si="76"/>
        <v>0</v>
      </c>
      <c r="Q368" s="287">
        <f t="shared" si="59"/>
        <v>0</v>
      </c>
      <c r="R368" s="5"/>
      <c r="S368" s="62"/>
      <c r="T368" s="62"/>
      <c r="U368" s="62"/>
      <c r="V368" s="62"/>
      <c r="W368" s="5"/>
      <c r="X368" s="5"/>
      <c r="Y368" s="5"/>
      <c r="Z368" s="5"/>
      <c r="AA368" s="5"/>
      <c r="AB368" s="5"/>
      <c r="AC368" s="5"/>
      <c r="AD368" s="5"/>
      <c r="AE368" s="5"/>
      <c r="AF368" s="5"/>
      <c r="AG368" s="5"/>
      <c r="AH368" s="5"/>
      <c r="AI368" s="5"/>
      <c r="AJ368" s="5"/>
      <c r="AK368" s="5"/>
      <c r="AL368" s="5"/>
      <c r="AM368" s="5"/>
      <c r="AN368" s="5"/>
      <c r="AO368" s="5"/>
      <c r="AP368" s="5"/>
      <c r="AQ368" s="5"/>
      <c r="AR368" s="5"/>
      <c r="AS368" s="5"/>
      <c r="AT368" s="5"/>
      <c r="AU368" s="5"/>
      <c r="AV368" s="5"/>
      <c r="AW368" s="5"/>
      <c r="AX368" s="5"/>
      <c r="AY368" s="5"/>
      <c r="AZ368" s="5"/>
      <c r="BA368" s="5"/>
      <c r="BB368" s="5"/>
      <c r="BC368" s="5"/>
      <c r="BD368" s="5"/>
      <c r="BE368" s="5"/>
      <c r="BF368" s="5"/>
      <c r="BG368" s="5"/>
      <c r="BH368" s="5"/>
      <c r="BI368" s="5"/>
      <c r="BJ368" s="5"/>
      <c r="BK368" s="5"/>
      <c r="BL368" s="5"/>
      <c r="BM368" s="5"/>
      <c r="BN368" s="5"/>
    </row>
    <row r="369" spans="1:66" ht="14" hidden="1">
      <c r="A369" s="113"/>
      <c r="B369" s="119"/>
      <c r="C369" s="119"/>
      <c r="D369" s="174" t="s">
        <v>803</v>
      </c>
      <c r="E369" s="101">
        <f t="shared" si="77"/>
        <v>0</v>
      </c>
      <c r="F369" s="101"/>
      <c r="G369" s="101"/>
      <c r="H369" s="101"/>
      <c r="I369" s="101"/>
      <c r="J369" s="101">
        <f t="shared" si="78"/>
        <v>0</v>
      </c>
      <c r="K369" s="101"/>
      <c r="L369" s="101"/>
      <c r="M369" s="101"/>
      <c r="N369" s="101"/>
      <c r="O369" s="101"/>
      <c r="P369" s="101">
        <f t="shared" si="76"/>
        <v>0</v>
      </c>
      <c r="Q369" s="287">
        <f t="shared" si="59"/>
        <v>0</v>
      </c>
      <c r="R369" s="5"/>
      <c r="S369" s="62"/>
      <c r="T369" s="62"/>
      <c r="U369" s="62"/>
      <c r="V369" s="62"/>
      <c r="W369" s="5"/>
      <c r="X369" s="5"/>
      <c r="Y369" s="5"/>
      <c r="Z369" s="5"/>
      <c r="AA369" s="5"/>
      <c r="AB369" s="5"/>
      <c r="AC369" s="5"/>
      <c r="AD369" s="5"/>
      <c r="AE369" s="5"/>
      <c r="AF369" s="5"/>
      <c r="AG369" s="5"/>
      <c r="AH369" s="5"/>
      <c r="AI369" s="5"/>
      <c r="AJ369" s="5"/>
      <c r="AK369" s="5"/>
      <c r="AL369" s="5"/>
      <c r="AM369" s="5"/>
      <c r="AN369" s="5"/>
      <c r="AO369" s="5"/>
      <c r="AP369" s="5"/>
      <c r="AQ369" s="5"/>
      <c r="AR369" s="5"/>
      <c r="AS369" s="5"/>
      <c r="AT369" s="5"/>
      <c r="AU369" s="5"/>
      <c r="AV369" s="5"/>
      <c r="AW369" s="5"/>
      <c r="AX369" s="5"/>
      <c r="AY369" s="5"/>
      <c r="AZ369" s="5"/>
      <c r="BA369" s="5"/>
      <c r="BB369" s="5"/>
      <c r="BC369" s="5"/>
      <c r="BD369" s="5"/>
      <c r="BE369" s="5"/>
      <c r="BF369" s="5"/>
      <c r="BG369" s="5"/>
      <c r="BH369" s="5"/>
      <c r="BI369" s="5"/>
      <c r="BJ369" s="5"/>
      <c r="BK369" s="5"/>
      <c r="BL369" s="5"/>
      <c r="BM369" s="5"/>
      <c r="BN369" s="5"/>
    </row>
    <row r="370" spans="1:66" ht="84" hidden="1">
      <c r="A370" s="117"/>
      <c r="B370" s="119"/>
      <c r="C370" s="119"/>
      <c r="D370" s="206" t="s">
        <v>805</v>
      </c>
      <c r="E370" s="101">
        <f t="shared" si="77"/>
        <v>0</v>
      </c>
      <c r="F370" s="101"/>
      <c r="G370" s="101"/>
      <c r="H370" s="101"/>
      <c r="I370" s="101"/>
      <c r="J370" s="101">
        <f t="shared" si="78"/>
        <v>0</v>
      </c>
      <c r="K370" s="101"/>
      <c r="L370" s="101"/>
      <c r="M370" s="101"/>
      <c r="N370" s="101"/>
      <c r="O370" s="101"/>
      <c r="P370" s="101">
        <f t="shared" si="76"/>
        <v>0</v>
      </c>
      <c r="Q370" s="287">
        <f t="shared" si="59"/>
        <v>0</v>
      </c>
      <c r="R370" s="5"/>
      <c r="S370" s="62"/>
      <c r="T370" s="62"/>
      <c r="U370" s="62"/>
      <c r="V370" s="62"/>
      <c r="W370" s="5"/>
      <c r="X370" s="5"/>
      <c r="Y370" s="5"/>
      <c r="Z370" s="5"/>
      <c r="AA370" s="5"/>
      <c r="AB370" s="5"/>
      <c r="AC370" s="5"/>
      <c r="AD370" s="5"/>
      <c r="AE370" s="5"/>
      <c r="AF370" s="5"/>
      <c r="AG370" s="5"/>
      <c r="AH370" s="5"/>
      <c r="AI370" s="5"/>
      <c r="AJ370" s="5"/>
      <c r="AK370" s="5"/>
      <c r="AL370" s="5"/>
      <c r="AM370" s="5"/>
      <c r="AN370" s="5"/>
      <c r="AO370" s="5"/>
      <c r="AP370" s="5"/>
      <c r="AQ370" s="5"/>
      <c r="AR370" s="5"/>
      <c r="AS370" s="5"/>
      <c r="AT370" s="5"/>
      <c r="AU370" s="5"/>
      <c r="AV370" s="5"/>
      <c r="AW370" s="5"/>
      <c r="AX370" s="5"/>
      <c r="AY370" s="5"/>
      <c r="AZ370" s="5"/>
      <c r="BA370" s="5"/>
      <c r="BB370" s="5"/>
      <c r="BC370" s="5"/>
      <c r="BD370" s="5"/>
      <c r="BE370" s="5"/>
      <c r="BF370" s="5"/>
      <c r="BG370" s="5"/>
      <c r="BH370" s="5"/>
      <c r="BI370" s="5"/>
      <c r="BJ370" s="5"/>
      <c r="BK370" s="5"/>
      <c r="BL370" s="5"/>
      <c r="BM370" s="5"/>
      <c r="BN370" s="5"/>
    </row>
    <row r="371" spans="1:66" ht="28" hidden="1">
      <c r="A371" s="117"/>
      <c r="B371" s="119"/>
      <c r="C371" s="119"/>
      <c r="D371" s="174" t="s">
        <v>806</v>
      </c>
      <c r="E371" s="101">
        <f t="shared" si="77"/>
        <v>0</v>
      </c>
      <c r="F371" s="101"/>
      <c r="G371" s="101"/>
      <c r="H371" s="101"/>
      <c r="I371" s="101"/>
      <c r="J371" s="101">
        <f t="shared" si="78"/>
        <v>0</v>
      </c>
      <c r="K371" s="101"/>
      <c r="L371" s="101"/>
      <c r="M371" s="101"/>
      <c r="N371" s="101"/>
      <c r="O371" s="101"/>
      <c r="P371" s="101">
        <f t="shared" si="76"/>
        <v>0</v>
      </c>
      <c r="Q371" s="287">
        <f t="shared" si="59"/>
        <v>0</v>
      </c>
      <c r="R371" s="5"/>
      <c r="S371" s="62"/>
      <c r="T371" s="62"/>
      <c r="U371" s="62"/>
      <c r="V371" s="62"/>
      <c r="W371" s="5"/>
      <c r="X371" s="5"/>
      <c r="Y371" s="5"/>
      <c r="Z371" s="5"/>
      <c r="AA371" s="5"/>
      <c r="AB371" s="5"/>
      <c r="AC371" s="5"/>
      <c r="AD371" s="5"/>
      <c r="AE371" s="5"/>
      <c r="AF371" s="5"/>
      <c r="AG371" s="5"/>
      <c r="AH371" s="5"/>
      <c r="AI371" s="5"/>
      <c r="AJ371" s="5"/>
      <c r="AK371" s="5"/>
      <c r="AL371" s="5"/>
      <c r="AM371" s="5"/>
      <c r="AN371" s="5"/>
      <c r="AO371" s="5"/>
      <c r="AP371" s="5"/>
      <c r="AQ371" s="5"/>
      <c r="AR371" s="5"/>
      <c r="AS371" s="5"/>
      <c r="AT371" s="5"/>
      <c r="AU371" s="5"/>
      <c r="AV371" s="5"/>
      <c r="AW371" s="5"/>
      <c r="AX371" s="5"/>
      <c r="AY371" s="5"/>
      <c r="AZ371" s="5"/>
      <c r="BA371" s="5"/>
      <c r="BB371" s="5"/>
      <c r="BC371" s="5"/>
      <c r="BD371" s="5"/>
      <c r="BE371" s="5"/>
      <c r="BF371" s="5"/>
      <c r="BG371" s="5"/>
      <c r="BH371" s="5"/>
      <c r="BI371" s="5"/>
      <c r="BJ371" s="5"/>
      <c r="BK371" s="5"/>
      <c r="BL371" s="5"/>
      <c r="BM371" s="5"/>
      <c r="BN371" s="5"/>
    </row>
    <row r="372" spans="1:66" ht="14" hidden="1">
      <c r="A372" s="117"/>
      <c r="B372" s="117"/>
      <c r="C372" s="117"/>
      <c r="D372" s="166" t="s">
        <v>627</v>
      </c>
      <c r="E372" s="101">
        <f t="shared" si="77"/>
        <v>0</v>
      </c>
      <c r="F372" s="101"/>
      <c r="G372" s="101"/>
      <c r="H372" s="101"/>
      <c r="I372" s="101"/>
      <c r="J372" s="101"/>
      <c r="K372" s="101"/>
      <c r="L372" s="101"/>
      <c r="M372" s="101"/>
      <c r="N372" s="101"/>
      <c r="O372" s="101"/>
      <c r="P372" s="101"/>
      <c r="Q372" s="287">
        <f t="shared" si="59"/>
        <v>0</v>
      </c>
      <c r="R372" s="5"/>
      <c r="S372" s="62"/>
      <c r="T372" s="62"/>
      <c r="U372" s="62"/>
      <c r="V372" s="62"/>
      <c r="W372" s="5"/>
      <c r="X372" s="5"/>
      <c r="Y372" s="5"/>
      <c r="Z372" s="5"/>
      <c r="AA372" s="5"/>
      <c r="AB372" s="5"/>
      <c r="AC372" s="5"/>
      <c r="AD372" s="5"/>
      <c r="AE372" s="5"/>
      <c r="AF372" s="5"/>
      <c r="AG372" s="5"/>
      <c r="AH372" s="5"/>
      <c r="AI372" s="5"/>
      <c r="AJ372" s="5"/>
      <c r="AK372" s="5"/>
      <c r="AL372" s="5"/>
      <c r="AM372" s="5"/>
      <c r="AN372" s="5"/>
      <c r="AO372" s="5"/>
      <c r="AP372" s="5"/>
      <c r="AQ372" s="5"/>
      <c r="AR372" s="5"/>
      <c r="AS372" s="5"/>
      <c r="AT372" s="5"/>
      <c r="AU372" s="5"/>
      <c r="AV372" s="5"/>
      <c r="AW372" s="5"/>
      <c r="AX372" s="5"/>
      <c r="AY372" s="5"/>
      <c r="AZ372" s="5"/>
      <c r="BA372" s="5"/>
      <c r="BB372" s="5"/>
      <c r="BC372" s="5"/>
      <c r="BD372" s="5"/>
      <c r="BE372" s="5"/>
      <c r="BF372" s="5"/>
      <c r="BG372" s="5"/>
      <c r="BH372" s="5"/>
      <c r="BI372" s="5"/>
      <c r="BJ372" s="5"/>
      <c r="BK372" s="5"/>
      <c r="BL372" s="5"/>
      <c r="BM372" s="5"/>
      <c r="BN372" s="5"/>
    </row>
    <row r="373" spans="1:66" ht="42" hidden="1">
      <c r="A373" s="117"/>
      <c r="B373" s="117"/>
      <c r="C373" s="117"/>
      <c r="D373" s="153" t="s">
        <v>532</v>
      </c>
      <c r="E373" s="108">
        <f t="shared" ref="E373:E380" si="79">+F373+I373</f>
        <v>0</v>
      </c>
      <c r="F373" s="108"/>
      <c r="G373" s="108"/>
      <c r="H373" s="108"/>
      <c r="I373" s="108"/>
      <c r="J373" s="103">
        <f t="shared" si="78"/>
        <v>0</v>
      </c>
      <c r="K373" s="103"/>
      <c r="L373" s="103"/>
      <c r="M373" s="103"/>
      <c r="N373" s="103"/>
      <c r="O373" s="103"/>
      <c r="P373" s="103">
        <f t="shared" ref="P373:P382" si="80">+E373+J373</f>
        <v>0</v>
      </c>
      <c r="Q373" s="287">
        <f t="shared" si="59"/>
        <v>0</v>
      </c>
      <c r="R373" s="5"/>
      <c r="S373" s="62"/>
      <c r="T373" s="62"/>
      <c r="U373" s="62"/>
      <c r="V373" s="62"/>
      <c r="W373" s="5"/>
      <c r="X373" s="5"/>
      <c r="Y373" s="5"/>
      <c r="Z373" s="5"/>
      <c r="AA373" s="5"/>
      <c r="AB373" s="5"/>
      <c r="AC373" s="5"/>
      <c r="AD373" s="5"/>
      <c r="AE373" s="5"/>
      <c r="AF373" s="5"/>
      <c r="AG373" s="5"/>
      <c r="AH373" s="5"/>
      <c r="AI373" s="5"/>
      <c r="AJ373" s="5"/>
      <c r="AK373" s="5"/>
      <c r="AL373" s="5"/>
      <c r="AM373" s="5"/>
      <c r="AN373" s="5"/>
      <c r="AO373" s="5"/>
      <c r="AP373" s="5"/>
      <c r="AQ373" s="5"/>
      <c r="AR373" s="5"/>
      <c r="AS373" s="5"/>
      <c r="AT373" s="5"/>
      <c r="AU373" s="5"/>
      <c r="AV373" s="5"/>
      <c r="AW373" s="5"/>
      <c r="AX373" s="5"/>
      <c r="AY373" s="5"/>
      <c r="AZ373" s="5"/>
      <c r="BA373" s="5"/>
      <c r="BB373" s="5"/>
      <c r="BC373" s="5"/>
      <c r="BD373" s="5"/>
      <c r="BE373" s="5"/>
      <c r="BF373" s="5"/>
      <c r="BG373" s="5"/>
      <c r="BH373" s="5"/>
      <c r="BI373" s="5"/>
      <c r="BJ373" s="5"/>
      <c r="BK373" s="5"/>
      <c r="BL373" s="5"/>
      <c r="BM373" s="5"/>
      <c r="BN373" s="5"/>
    </row>
    <row r="374" spans="1:66" ht="56" hidden="1">
      <c r="A374" s="117"/>
      <c r="B374" s="117"/>
      <c r="C374" s="117"/>
      <c r="D374" s="153" t="s">
        <v>910</v>
      </c>
      <c r="E374" s="108">
        <f t="shared" si="79"/>
        <v>0</v>
      </c>
      <c r="F374" s="108"/>
      <c r="G374" s="108"/>
      <c r="H374" s="108"/>
      <c r="I374" s="108"/>
      <c r="J374" s="103">
        <f t="shared" si="78"/>
        <v>0</v>
      </c>
      <c r="K374" s="103"/>
      <c r="L374" s="103"/>
      <c r="M374" s="103"/>
      <c r="N374" s="103"/>
      <c r="O374" s="103"/>
      <c r="P374" s="103">
        <f t="shared" si="80"/>
        <v>0</v>
      </c>
      <c r="Q374" s="287">
        <f>+P374</f>
        <v>0</v>
      </c>
      <c r="R374" s="5"/>
      <c r="S374" s="62"/>
      <c r="T374" s="62"/>
      <c r="U374" s="62"/>
      <c r="V374" s="62"/>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s="5"/>
      <c r="BI374" s="5"/>
      <c r="BJ374" s="5"/>
      <c r="BK374" s="5"/>
      <c r="BL374" s="5"/>
      <c r="BM374" s="5"/>
      <c r="BN374" s="5"/>
    </row>
    <row r="375" spans="1:66" ht="33.75" hidden="1" customHeight="1">
      <c r="A375" s="125" t="s">
        <v>283</v>
      </c>
      <c r="B375" s="125" t="s">
        <v>403</v>
      </c>
      <c r="C375" s="125" t="s">
        <v>284</v>
      </c>
      <c r="D375" s="2" t="s">
        <v>406</v>
      </c>
      <c r="E375" s="225">
        <f>+F375+I375</f>
        <v>0</v>
      </c>
      <c r="F375" s="225"/>
      <c r="G375" s="225"/>
      <c r="H375" s="225"/>
      <c r="I375" s="225"/>
      <c r="J375" s="225">
        <f>+L375+O375</f>
        <v>0</v>
      </c>
      <c r="K375" s="225">
        <f>115624.2-115624.2</f>
        <v>0</v>
      </c>
      <c r="L375" s="225"/>
      <c r="M375" s="225"/>
      <c r="N375" s="225"/>
      <c r="O375" s="225">
        <f>269640.75-115624.2-125275.63-28740.92</f>
        <v>0</v>
      </c>
      <c r="P375" s="225">
        <f>+E375+J375</f>
        <v>0</v>
      </c>
      <c r="Q375" s="287">
        <f>+P375</f>
        <v>0</v>
      </c>
      <c r="R375" s="5"/>
      <c r="S375" s="62"/>
      <c r="T375" s="62"/>
      <c r="U375" s="62"/>
      <c r="V375" s="62"/>
      <c r="W375" s="5"/>
      <c r="X375" s="5"/>
      <c r="Y375" s="5"/>
      <c r="Z375" s="5"/>
      <c r="AA375" s="5"/>
      <c r="AB375" s="5"/>
      <c r="AC375" s="5"/>
      <c r="AD375" s="5"/>
      <c r="AE375" s="5"/>
      <c r="AF375" s="5"/>
      <c r="AG375" s="5"/>
      <c r="AH375" s="5"/>
      <c r="AI375" s="5"/>
      <c r="AJ375" s="5"/>
      <c r="AK375" s="5"/>
      <c r="AL375" s="5"/>
      <c r="AM375" s="5"/>
      <c r="AN375" s="5"/>
      <c r="AO375" s="5"/>
      <c r="AP375" s="5"/>
      <c r="AQ375" s="5"/>
      <c r="AR375" s="5"/>
      <c r="AS375" s="5"/>
      <c r="AT375" s="5"/>
      <c r="AU375" s="5"/>
      <c r="AV375" s="5"/>
      <c r="AW375" s="5"/>
      <c r="AX375" s="5"/>
      <c r="AY375" s="5"/>
      <c r="AZ375" s="5"/>
      <c r="BA375" s="5"/>
      <c r="BB375" s="5"/>
      <c r="BC375" s="5"/>
      <c r="BD375" s="5"/>
      <c r="BE375" s="5"/>
      <c r="BF375" s="5"/>
      <c r="BG375" s="5"/>
      <c r="BH375" s="5"/>
      <c r="BI375" s="5"/>
      <c r="BJ375" s="5"/>
      <c r="BK375" s="5"/>
      <c r="BL375" s="5"/>
      <c r="BM375" s="5"/>
      <c r="BN375" s="5"/>
    </row>
    <row r="376" spans="1:66" ht="71.25" hidden="1" customHeight="1">
      <c r="A376" s="125" t="s">
        <v>157</v>
      </c>
      <c r="B376" s="115" t="s">
        <v>147</v>
      </c>
      <c r="C376" s="125" t="s">
        <v>829</v>
      </c>
      <c r="D376" s="2" t="s">
        <v>613</v>
      </c>
      <c r="E376" s="130">
        <f t="shared" si="79"/>
        <v>0</v>
      </c>
      <c r="F376" s="130"/>
      <c r="G376" s="130"/>
      <c r="H376" s="130"/>
      <c r="I376" s="130"/>
      <c r="J376" s="130">
        <f t="shared" si="78"/>
        <v>0</v>
      </c>
      <c r="K376" s="130">
        <f>115624.2-115624.2</f>
        <v>0</v>
      </c>
      <c r="L376" s="130"/>
      <c r="M376" s="130"/>
      <c r="N376" s="130"/>
      <c r="O376" s="130">
        <f>269640.75-115624.2-125275.63-28740.92</f>
        <v>0</v>
      </c>
      <c r="P376" s="130">
        <f t="shared" si="80"/>
        <v>0</v>
      </c>
      <c r="Q376" s="289">
        <f>+P376</f>
        <v>0</v>
      </c>
      <c r="R376" s="5"/>
      <c r="S376" s="62"/>
      <c r="T376" s="62"/>
      <c r="U376" s="62"/>
      <c r="V376" s="62"/>
      <c r="W376" s="5"/>
      <c r="X376" s="5"/>
      <c r="Y376" s="5"/>
      <c r="Z376" s="5"/>
      <c r="AA376" s="5"/>
      <c r="AB376" s="5"/>
      <c r="AC376" s="5"/>
      <c r="AD376" s="5"/>
      <c r="AE376" s="5"/>
      <c r="AF376" s="5"/>
      <c r="AG376" s="5"/>
      <c r="AH376" s="5"/>
      <c r="AI376" s="5"/>
      <c r="AJ376" s="5"/>
      <c r="AK376" s="5"/>
      <c r="AL376" s="5"/>
      <c r="AM376" s="5"/>
      <c r="AN376" s="5"/>
      <c r="AO376" s="5"/>
      <c r="AP376" s="5"/>
      <c r="AQ376" s="5"/>
      <c r="AR376" s="5"/>
      <c r="AS376" s="5"/>
      <c r="AT376" s="5"/>
      <c r="AU376" s="5"/>
      <c r="AV376" s="5"/>
      <c r="AW376" s="5"/>
      <c r="AX376" s="5"/>
      <c r="AY376" s="5"/>
      <c r="AZ376" s="5"/>
      <c r="BA376" s="5"/>
      <c r="BB376" s="5"/>
      <c r="BC376" s="5"/>
      <c r="BD376" s="5"/>
      <c r="BE376" s="5"/>
      <c r="BF376" s="5"/>
      <c r="BG376" s="5"/>
      <c r="BH376" s="5"/>
      <c r="BI376" s="5"/>
      <c r="BJ376" s="5"/>
      <c r="BK376" s="5"/>
      <c r="BL376" s="5"/>
      <c r="BM376" s="5"/>
      <c r="BN376" s="5"/>
    </row>
    <row r="377" spans="1:66" ht="103.5" hidden="1" customHeight="1">
      <c r="A377" s="119">
        <v>1917464</v>
      </c>
      <c r="B377" s="119" t="s">
        <v>874</v>
      </c>
      <c r="C377" s="119" t="s">
        <v>719</v>
      </c>
      <c r="D377" s="153" t="s">
        <v>364</v>
      </c>
      <c r="E377" s="108">
        <f t="shared" si="79"/>
        <v>0</v>
      </c>
      <c r="F377" s="108"/>
      <c r="G377" s="108"/>
      <c r="H377" s="108"/>
      <c r="I377" s="108"/>
      <c r="J377" s="103">
        <f t="shared" si="78"/>
        <v>0</v>
      </c>
      <c r="K377" s="103"/>
      <c r="L377" s="103"/>
      <c r="M377" s="103"/>
      <c r="N377" s="103"/>
      <c r="O377" s="103"/>
      <c r="P377" s="103">
        <f t="shared" si="80"/>
        <v>0</v>
      </c>
      <c r="Q377" s="287">
        <f t="shared" ref="Q377:Q388" si="81">+P377</f>
        <v>0</v>
      </c>
      <c r="R377" s="5"/>
      <c r="S377" s="62"/>
      <c r="T377" s="62"/>
      <c r="U377" s="62"/>
      <c r="V377" s="62"/>
      <c r="W377" s="5"/>
      <c r="X377" s="5"/>
      <c r="Y377" s="5"/>
      <c r="Z377" s="5"/>
      <c r="AA377" s="5"/>
      <c r="AB377" s="5"/>
      <c r="AC377" s="5"/>
      <c r="AD377" s="5"/>
      <c r="AE377" s="5"/>
      <c r="AF377" s="5"/>
      <c r="AG377" s="5"/>
      <c r="AH377" s="5"/>
      <c r="AI377" s="5"/>
      <c r="AJ377" s="5"/>
      <c r="AK377" s="5"/>
      <c r="AL377" s="5"/>
      <c r="AM377" s="5"/>
      <c r="AN377" s="5"/>
      <c r="AO377" s="5"/>
      <c r="AP377" s="5"/>
      <c r="AQ377" s="5"/>
      <c r="AR377" s="5"/>
      <c r="AS377" s="5"/>
      <c r="AT377" s="5"/>
      <c r="AU377" s="5"/>
      <c r="AV377" s="5"/>
      <c r="AW377" s="5"/>
      <c r="AX377" s="5"/>
      <c r="AY377" s="5"/>
      <c r="AZ377" s="5"/>
      <c r="BA377" s="5"/>
      <c r="BB377" s="5"/>
      <c r="BC377" s="5"/>
      <c r="BD377" s="5"/>
      <c r="BE377" s="5"/>
      <c r="BF377" s="5"/>
      <c r="BG377" s="5"/>
      <c r="BH377" s="5"/>
      <c r="BI377" s="5"/>
      <c r="BJ377" s="5"/>
      <c r="BK377" s="5"/>
      <c r="BL377" s="5"/>
      <c r="BM377" s="5"/>
      <c r="BN377" s="5"/>
    </row>
    <row r="378" spans="1:66" ht="84" hidden="1">
      <c r="A378" s="119">
        <v>1917464</v>
      </c>
      <c r="B378" s="119" t="s">
        <v>874</v>
      </c>
      <c r="C378" s="119" t="s">
        <v>719</v>
      </c>
      <c r="D378" s="153" t="s">
        <v>364</v>
      </c>
      <c r="E378" s="108">
        <f>+F378+I378</f>
        <v>0</v>
      </c>
      <c r="F378" s="108"/>
      <c r="G378" s="108"/>
      <c r="H378" s="108"/>
      <c r="I378" s="108"/>
      <c r="J378" s="103">
        <f>+L378+O378</f>
        <v>0</v>
      </c>
      <c r="K378" s="103"/>
      <c r="L378" s="103"/>
      <c r="M378" s="103"/>
      <c r="N378" s="103"/>
      <c r="O378" s="103"/>
      <c r="P378" s="103">
        <f>+E378+J378</f>
        <v>0</v>
      </c>
      <c r="Q378" s="287">
        <f t="shared" si="81"/>
        <v>0</v>
      </c>
      <c r="R378" s="5"/>
      <c r="S378" s="62"/>
      <c r="T378" s="62"/>
      <c r="U378" s="62"/>
      <c r="V378" s="62"/>
      <c r="W378" s="5"/>
      <c r="X378" s="5"/>
      <c r="Y378" s="5"/>
      <c r="Z378" s="5"/>
      <c r="AA378" s="5"/>
      <c r="AB378" s="5"/>
      <c r="AC378" s="5"/>
      <c r="AD378" s="5"/>
      <c r="AE378" s="5"/>
      <c r="AF378" s="5"/>
      <c r="AG378" s="5"/>
      <c r="AH378" s="5"/>
      <c r="AI378" s="5"/>
      <c r="AJ378" s="5"/>
      <c r="AK378" s="5"/>
      <c r="AL378" s="5"/>
      <c r="AM378" s="5"/>
      <c r="AN378" s="5"/>
      <c r="AO378" s="5"/>
      <c r="AP378" s="5"/>
      <c r="AQ378" s="5"/>
      <c r="AR378" s="5"/>
      <c r="AS378" s="5"/>
      <c r="AT378" s="5"/>
      <c r="AU378" s="5"/>
      <c r="AV378" s="5"/>
      <c r="AW378" s="5"/>
      <c r="AX378" s="5"/>
      <c r="AY378" s="5"/>
      <c r="AZ378" s="5"/>
      <c r="BA378" s="5"/>
      <c r="BB378" s="5"/>
      <c r="BC378" s="5"/>
      <c r="BD378" s="5"/>
      <c r="BE378" s="5"/>
      <c r="BF378" s="5"/>
      <c r="BG378" s="5"/>
      <c r="BH378" s="5"/>
      <c r="BI378" s="5"/>
      <c r="BJ378" s="5"/>
      <c r="BK378" s="5"/>
      <c r="BL378" s="5"/>
      <c r="BM378" s="5"/>
      <c r="BN378" s="5"/>
    </row>
    <row r="379" spans="1:66" ht="43.5" hidden="1" customHeight="1">
      <c r="A379" s="113" t="s">
        <v>288</v>
      </c>
      <c r="B379" s="113" t="s">
        <v>505</v>
      </c>
      <c r="C379" s="113" t="s">
        <v>504</v>
      </c>
      <c r="D379" s="176" t="s">
        <v>695</v>
      </c>
      <c r="E379" s="102">
        <f>+F379+I379</f>
        <v>0</v>
      </c>
      <c r="F379" s="102"/>
      <c r="G379" s="102"/>
      <c r="H379" s="102"/>
      <c r="I379" s="102"/>
      <c r="J379" s="102">
        <f>+L379+O379</f>
        <v>0</v>
      </c>
      <c r="K379" s="102">
        <f>15000000-15000000</f>
        <v>0</v>
      </c>
      <c r="L379" s="102"/>
      <c r="M379" s="102"/>
      <c r="N379" s="102"/>
      <c r="O379" s="102">
        <f>15000000-15000000</f>
        <v>0</v>
      </c>
      <c r="P379" s="102">
        <f>+E379+J379</f>
        <v>0</v>
      </c>
      <c r="Q379" s="287">
        <f t="shared" si="81"/>
        <v>0</v>
      </c>
      <c r="R379" s="5"/>
      <c r="S379" s="62"/>
      <c r="T379" s="62"/>
      <c r="U379" s="62"/>
      <c r="V379" s="62"/>
      <c r="W379" s="5"/>
      <c r="X379" s="5"/>
      <c r="Y379" s="5"/>
      <c r="Z379" s="5"/>
      <c r="AA379" s="5"/>
      <c r="AB379" s="5"/>
      <c r="AC379" s="5"/>
      <c r="AD379" s="5"/>
      <c r="AE379" s="5"/>
      <c r="AF379" s="5"/>
      <c r="AG379" s="5"/>
      <c r="AH379" s="5"/>
      <c r="AI379" s="5"/>
      <c r="AJ379" s="5"/>
      <c r="AK379" s="5"/>
      <c r="AL379" s="5"/>
      <c r="AM379" s="5"/>
      <c r="AN379" s="5"/>
      <c r="AO379" s="5"/>
      <c r="AP379" s="5"/>
      <c r="AQ379" s="5"/>
      <c r="AR379" s="5"/>
      <c r="AS379" s="5"/>
      <c r="AT379" s="5"/>
      <c r="AU379" s="5"/>
      <c r="AV379" s="5"/>
      <c r="AW379" s="5"/>
      <c r="AX379" s="5"/>
      <c r="AY379" s="5"/>
      <c r="AZ379" s="5"/>
      <c r="BA379" s="5"/>
      <c r="BB379" s="5"/>
      <c r="BC379" s="5"/>
      <c r="BD379" s="5"/>
      <c r="BE379" s="5"/>
      <c r="BF379" s="5"/>
      <c r="BG379" s="5"/>
      <c r="BH379" s="5"/>
      <c r="BI379" s="5"/>
      <c r="BJ379" s="5"/>
      <c r="BK379" s="5"/>
      <c r="BL379" s="5"/>
      <c r="BM379" s="5"/>
      <c r="BN379" s="5"/>
    </row>
    <row r="380" spans="1:66" ht="28" hidden="1">
      <c r="A380" s="113">
        <v>1917690</v>
      </c>
      <c r="B380" s="113" t="s">
        <v>507</v>
      </c>
      <c r="C380" s="113" t="s">
        <v>43</v>
      </c>
      <c r="D380" s="176" t="s">
        <v>337</v>
      </c>
      <c r="E380" s="102">
        <f t="shared" si="79"/>
        <v>0</v>
      </c>
      <c r="F380" s="102"/>
      <c r="G380" s="102"/>
      <c r="H380" s="102"/>
      <c r="I380" s="102"/>
      <c r="J380" s="102">
        <f t="shared" si="78"/>
        <v>0</v>
      </c>
      <c r="K380" s="102"/>
      <c r="L380" s="102"/>
      <c r="M380" s="102"/>
      <c r="N380" s="102"/>
      <c r="O380" s="102"/>
      <c r="P380" s="102">
        <f t="shared" si="80"/>
        <v>0</v>
      </c>
      <c r="Q380" s="287">
        <f t="shared" si="81"/>
        <v>0</v>
      </c>
      <c r="R380" s="5"/>
      <c r="S380" s="62"/>
      <c r="T380" s="62"/>
      <c r="U380" s="62"/>
      <c r="V380" s="62"/>
      <c r="W380" s="5"/>
      <c r="X380" s="5"/>
      <c r="Y380" s="5"/>
      <c r="Z380" s="5"/>
      <c r="AA380" s="5"/>
      <c r="AB380" s="5"/>
      <c r="AC380" s="5"/>
      <c r="AD380" s="5"/>
      <c r="AE380" s="5"/>
      <c r="AF380" s="5"/>
      <c r="AG380" s="5"/>
      <c r="AH380" s="5"/>
      <c r="AI380" s="5"/>
      <c r="AJ380" s="5"/>
      <c r="AK380" s="5"/>
      <c r="AL380" s="5"/>
      <c r="AM380" s="5"/>
      <c r="AN380" s="5"/>
      <c r="AO380" s="5"/>
      <c r="AP380" s="5"/>
      <c r="AQ380" s="5"/>
      <c r="AR380" s="5"/>
      <c r="AS380" s="5"/>
      <c r="AT380" s="5"/>
      <c r="AU380" s="5"/>
      <c r="AV380" s="5"/>
      <c r="AW380" s="5"/>
      <c r="AX380" s="5"/>
      <c r="AY380" s="5"/>
      <c r="AZ380" s="5"/>
      <c r="BA380" s="5"/>
      <c r="BB380" s="5"/>
      <c r="BC380" s="5"/>
      <c r="BD380" s="5"/>
      <c r="BE380" s="5"/>
      <c r="BF380" s="5"/>
      <c r="BG380" s="5"/>
      <c r="BH380" s="5"/>
      <c r="BI380" s="5"/>
      <c r="BJ380" s="5"/>
      <c r="BK380" s="5"/>
      <c r="BL380" s="5"/>
      <c r="BM380" s="5"/>
      <c r="BN380" s="5"/>
    </row>
    <row r="381" spans="1:66" ht="148.5" hidden="1" customHeight="1">
      <c r="A381" s="119" t="s">
        <v>273</v>
      </c>
      <c r="B381" s="119" t="s">
        <v>274</v>
      </c>
      <c r="C381" s="119" t="s">
        <v>211</v>
      </c>
      <c r="D381" s="246" t="s">
        <v>489</v>
      </c>
      <c r="E381" s="130">
        <f>+F381+I381</f>
        <v>0</v>
      </c>
      <c r="F381" s="130"/>
      <c r="G381" s="130"/>
      <c r="H381" s="130"/>
      <c r="I381" s="130"/>
      <c r="J381" s="103">
        <f>+L381+O381</f>
        <v>0</v>
      </c>
      <c r="K381" s="103"/>
      <c r="L381" s="103"/>
      <c r="M381" s="103"/>
      <c r="N381" s="103"/>
      <c r="O381" s="103"/>
      <c r="P381" s="103">
        <f>+E381+J381</f>
        <v>0</v>
      </c>
      <c r="Q381" s="287">
        <f t="shared" si="81"/>
        <v>0</v>
      </c>
      <c r="R381" s="5"/>
      <c r="S381" s="62"/>
      <c r="T381" s="62"/>
      <c r="U381" s="62"/>
      <c r="V381" s="62"/>
      <c r="W381" s="5"/>
      <c r="X381" s="5"/>
      <c r="Y381" s="5"/>
      <c r="Z381" s="5"/>
      <c r="AA381" s="5"/>
      <c r="AB381" s="5"/>
      <c r="AC381" s="5"/>
      <c r="AD381" s="5"/>
      <c r="AE381" s="5"/>
      <c r="AF381" s="5"/>
      <c r="AG381" s="5"/>
      <c r="AH381" s="5"/>
      <c r="AI381" s="5"/>
      <c r="AJ381" s="5"/>
      <c r="AK381" s="5"/>
      <c r="AL381" s="5"/>
      <c r="AM381" s="5"/>
      <c r="AN381" s="5"/>
      <c r="AO381" s="5"/>
      <c r="AP381" s="5"/>
      <c r="AQ381" s="5"/>
      <c r="AR381" s="5"/>
      <c r="AS381" s="5"/>
      <c r="AT381" s="5"/>
      <c r="AU381" s="5"/>
      <c r="AV381" s="5"/>
      <c r="AW381" s="5"/>
      <c r="AX381" s="5"/>
      <c r="AY381" s="5"/>
      <c r="AZ381" s="5"/>
      <c r="BA381" s="5"/>
      <c r="BB381" s="5"/>
      <c r="BC381" s="5"/>
      <c r="BD381" s="5"/>
      <c r="BE381" s="5"/>
      <c r="BF381" s="5"/>
      <c r="BG381" s="5"/>
      <c r="BH381" s="5"/>
      <c r="BI381" s="5"/>
      <c r="BJ381" s="5"/>
      <c r="BK381" s="5"/>
      <c r="BL381" s="5"/>
      <c r="BM381" s="5"/>
      <c r="BN381" s="5"/>
    </row>
    <row r="382" spans="1:66" ht="62.25" hidden="1" customHeight="1">
      <c r="A382" s="119">
        <v>1919800</v>
      </c>
      <c r="B382" s="119" t="s">
        <v>593</v>
      </c>
      <c r="C382" s="119" t="s">
        <v>636</v>
      </c>
      <c r="D382" s="181" t="s">
        <v>269</v>
      </c>
      <c r="E382" s="130">
        <f>+F382+I382</f>
        <v>0</v>
      </c>
      <c r="F382" s="130"/>
      <c r="G382" s="130"/>
      <c r="H382" s="130"/>
      <c r="I382" s="130"/>
      <c r="J382" s="103">
        <f>+L382+O382</f>
        <v>0</v>
      </c>
      <c r="K382" s="103"/>
      <c r="L382" s="103"/>
      <c r="M382" s="103"/>
      <c r="N382" s="103"/>
      <c r="O382" s="103"/>
      <c r="P382" s="103">
        <f t="shared" si="80"/>
        <v>0</v>
      </c>
      <c r="Q382" s="287">
        <f t="shared" si="81"/>
        <v>0</v>
      </c>
      <c r="R382" s="5"/>
      <c r="S382" s="62"/>
      <c r="T382" s="62"/>
      <c r="U382" s="62"/>
      <c r="V382" s="62"/>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s="5"/>
      <c r="BI382" s="5"/>
      <c r="BJ382" s="5"/>
      <c r="BK382" s="5"/>
      <c r="BL382" s="5"/>
      <c r="BM382" s="5"/>
      <c r="BN382" s="5"/>
    </row>
    <row r="383" spans="1:66" ht="54" hidden="1" customHeight="1">
      <c r="A383" s="202" t="s">
        <v>409</v>
      </c>
      <c r="B383" s="202" t="s">
        <v>410</v>
      </c>
      <c r="C383" s="202"/>
      <c r="D383" s="241" t="s">
        <v>412</v>
      </c>
      <c r="E383" s="137">
        <f>+E386+E384+E385</f>
        <v>0</v>
      </c>
      <c r="F383" s="137">
        <f t="shared" ref="F383:P383" si="82">+F386+F384+F385</f>
        <v>0</v>
      </c>
      <c r="G383" s="137">
        <f t="shared" si="82"/>
        <v>0</v>
      </c>
      <c r="H383" s="137">
        <f t="shared" si="82"/>
        <v>0</v>
      </c>
      <c r="I383" s="137">
        <f t="shared" si="82"/>
        <v>0</v>
      </c>
      <c r="J383" s="137">
        <f t="shared" si="82"/>
        <v>0</v>
      </c>
      <c r="K383" s="137">
        <f t="shared" si="82"/>
        <v>0</v>
      </c>
      <c r="L383" s="137">
        <f t="shared" si="82"/>
        <v>0</v>
      </c>
      <c r="M383" s="137">
        <f t="shared" si="82"/>
        <v>0</v>
      </c>
      <c r="N383" s="137">
        <f t="shared" si="82"/>
        <v>0</v>
      </c>
      <c r="O383" s="137">
        <f t="shared" si="82"/>
        <v>0</v>
      </c>
      <c r="P383" s="137">
        <f t="shared" si="82"/>
        <v>0</v>
      </c>
      <c r="Q383" s="289">
        <f t="shared" si="81"/>
        <v>0</v>
      </c>
      <c r="R383" s="259"/>
      <c r="S383" s="290"/>
      <c r="T383" s="292"/>
      <c r="U383" s="292"/>
      <c r="V383" s="292"/>
      <c r="W383" s="259"/>
      <c r="X383" s="259"/>
      <c r="Y383" s="259"/>
      <c r="Z383" s="259"/>
      <c r="AA383" s="259"/>
      <c r="AB383" s="259"/>
      <c r="AC383" s="259"/>
      <c r="AD383" s="259"/>
      <c r="AE383" s="259"/>
      <c r="AF383" s="259"/>
      <c r="AG383" s="259"/>
      <c r="AH383" s="259"/>
      <c r="AI383" s="259"/>
      <c r="AJ383" s="259"/>
      <c r="AK383" s="259"/>
      <c r="AL383" s="259"/>
      <c r="AM383" s="259"/>
      <c r="AN383" s="259"/>
      <c r="AO383" s="5"/>
      <c r="AP383" s="5"/>
      <c r="AQ383" s="5"/>
      <c r="AR383" s="5"/>
      <c r="AS383" s="5"/>
      <c r="AT383" s="5"/>
      <c r="AU383" s="5"/>
      <c r="AV383" s="5"/>
      <c r="AW383" s="5"/>
      <c r="AX383" s="5"/>
      <c r="AY383" s="5"/>
      <c r="AZ383" s="5"/>
      <c r="BA383" s="5"/>
      <c r="BB383" s="5"/>
      <c r="BC383" s="5"/>
      <c r="BD383" s="5"/>
      <c r="BE383" s="5"/>
      <c r="BF383" s="5"/>
      <c r="BG383" s="5"/>
      <c r="BH383" s="5"/>
      <c r="BI383" s="5"/>
      <c r="BJ383" s="5"/>
      <c r="BK383" s="5"/>
      <c r="BL383" s="5"/>
      <c r="BM383" s="5"/>
      <c r="BN383" s="5"/>
    </row>
    <row r="384" spans="1:66" ht="54" hidden="1" customHeight="1">
      <c r="A384" s="125" t="s">
        <v>835</v>
      </c>
      <c r="B384" s="125" t="s">
        <v>973</v>
      </c>
      <c r="C384" s="125" t="s">
        <v>335</v>
      </c>
      <c r="D384" s="3" t="s">
        <v>571</v>
      </c>
      <c r="E384" s="130">
        <f>+F384+I384</f>
        <v>0</v>
      </c>
      <c r="F384" s="130"/>
      <c r="G384" s="130"/>
      <c r="H384" s="130"/>
      <c r="I384" s="130"/>
      <c r="J384" s="130">
        <f>+L384+O384</f>
        <v>0</v>
      </c>
      <c r="K384" s="130"/>
      <c r="L384" s="130"/>
      <c r="M384" s="130"/>
      <c r="N384" s="130"/>
      <c r="O384" s="130"/>
      <c r="P384" s="130">
        <f>+E384+J384</f>
        <v>0</v>
      </c>
      <c r="Q384" s="289">
        <f t="shared" si="81"/>
        <v>0</v>
      </c>
      <c r="R384" s="5"/>
      <c r="S384" s="62"/>
      <c r="T384" s="62"/>
      <c r="U384" s="62"/>
      <c r="V384" s="62"/>
      <c r="W384" s="5"/>
      <c r="X384" s="5"/>
      <c r="Y384" s="5"/>
      <c r="Z384" s="5"/>
      <c r="AA384" s="5"/>
      <c r="AB384" s="5"/>
      <c r="AC384" s="5"/>
      <c r="AD384" s="5"/>
      <c r="AE384" s="5"/>
      <c r="AF384" s="5"/>
      <c r="AG384" s="5"/>
      <c r="AH384" s="5"/>
      <c r="AI384" s="5"/>
      <c r="AJ384" s="5"/>
      <c r="AK384" s="5"/>
      <c r="AL384" s="5"/>
      <c r="AM384" s="5"/>
      <c r="AN384" s="5"/>
      <c r="AO384" s="5"/>
      <c r="AP384" s="5"/>
      <c r="AQ384" s="5"/>
      <c r="AR384" s="5"/>
      <c r="AS384" s="5"/>
      <c r="AT384" s="5"/>
      <c r="AU384" s="5"/>
      <c r="AV384" s="5"/>
      <c r="AW384" s="5"/>
      <c r="AX384" s="5"/>
      <c r="AY384" s="5"/>
      <c r="AZ384" s="5"/>
      <c r="BA384" s="5"/>
      <c r="BB384" s="5"/>
      <c r="BC384" s="5"/>
      <c r="BD384" s="5"/>
      <c r="BE384" s="5"/>
      <c r="BF384" s="5"/>
      <c r="BG384" s="5"/>
      <c r="BH384" s="5"/>
      <c r="BI384" s="5"/>
      <c r="BJ384" s="5"/>
      <c r="BK384" s="5"/>
      <c r="BL384" s="5"/>
      <c r="BM384" s="5"/>
      <c r="BN384" s="5"/>
    </row>
    <row r="385" spans="1:66" ht="54" hidden="1" customHeight="1">
      <c r="A385" s="125" t="s">
        <v>2</v>
      </c>
      <c r="B385" s="119" t="s">
        <v>357</v>
      </c>
      <c r="C385" s="119" t="s">
        <v>927</v>
      </c>
      <c r="D385" s="166" t="s">
        <v>397</v>
      </c>
      <c r="E385" s="130">
        <f>+F385+I385</f>
        <v>0</v>
      </c>
      <c r="F385" s="130"/>
      <c r="G385" s="130"/>
      <c r="H385" s="130"/>
      <c r="I385" s="130"/>
      <c r="J385" s="130">
        <f>+L385+O385</f>
        <v>0</v>
      </c>
      <c r="K385" s="130"/>
      <c r="L385" s="130"/>
      <c r="M385" s="130"/>
      <c r="N385" s="130"/>
      <c r="O385" s="130"/>
      <c r="P385" s="130">
        <f>+E385+J385</f>
        <v>0</v>
      </c>
      <c r="Q385" s="289">
        <f t="shared" si="81"/>
        <v>0</v>
      </c>
      <c r="R385" s="259"/>
      <c r="S385" s="292"/>
      <c r="T385" s="292"/>
      <c r="U385" s="292"/>
      <c r="V385" s="292"/>
      <c r="W385" s="259"/>
      <c r="X385" s="259"/>
      <c r="Y385" s="259"/>
      <c r="Z385" s="259"/>
      <c r="AA385" s="259"/>
      <c r="AB385" s="259"/>
      <c r="AC385" s="259"/>
      <c r="AD385" s="259"/>
      <c r="AE385" s="259"/>
      <c r="AF385" s="259"/>
      <c r="AG385" s="259"/>
      <c r="AH385" s="259"/>
      <c r="AI385" s="259"/>
      <c r="AJ385" s="259"/>
      <c r="AK385" s="259"/>
      <c r="AL385" s="259"/>
      <c r="AM385" s="259"/>
      <c r="AN385" s="259"/>
      <c r="AO385" s="5"/>
      <c r="AP385" s="5"/>
      <c r="AQ385" s="5"/>
      <c r="AR385" s="5"/>
      <c r="AS385" s="5"/>
      <c r="AT385" s="5"/>
      <c r="AU385" s="5"/>
      <c r="AV385" s="5"/>
      <c r="AW385" s="5"/>
      <c r="AX385" s="5"/>
      <c r="AY385" s="5"/>
      <c r="AZ385" s="5"/>
      <c r="BA385" s="5"/>
      <c r="BB385" s="5"/>
      <c r="BC385" s="5"/>
      <c r="BD385" s="5"/>
      <c r="BE385" s="5"/>
      <c r="BF385" s="5"/>
      <c r="BG385" s="5"/>
      <c r="BH385" s="5"/>
      <c r="BI385" s="5"/>
      <c r="BJ385" s="5"/>
      <c r="BK385" s="5"/>
      <c r="BL385" s="5"/>
      <c r="BM385" s="5"/>
      <c r="BN385" s="5"/>
    </row>
    <row r="386" spans="1:66" ht="63.75" hidden="1" customHeight="1">
      <c r="A386" s="125" t="s">
        <v>411</v>
      </c>
      <c r="B386" s="119" t="s">
        <v>593</v>
      </c>
      <c r="C386" s="119" t="s">
        <v>636</v>
      </c>
      <c r="D386" s="181" t="s">
        <v>269</v>
      </c>
      <c r="E386" s="130">
        <f>+F386+I386</f>
        <v>0</v>
      </c>
      <c r="F386" s="130">
        <f>150000-150000</f>
        <v>0</v>
      </c>
      <c r="G386" s="130"/>
      <c r="H386" s="130"/>
      <c r="I386" s="130"/>
      <c r="J386" s="103">
        <f>+L386+O386</f>
        <v>0</v>
      </c>
      <c r="K386" s="103"/>
      <c r="L386" s="103"/>
      <c r="M386" s="103"/>
      <c r="N386" s="103"/>
      <c r="O386" s="103"/>
      <c r="P386" s="103">
        <f>+E386+J386</f>
        <v>0</v>
      </c>
      <c r="Q386" s="289">
        <f t="shared" si="81"/>
        <v>0</v>
      </c>
      <c r="R386" s="5"/>
      <c r="S386" s="62"/>
      <c r="T386" s="62"/>
      <c r="U386" s="62"/>
      <c r="V386" s="62"/>
      <c r="W386" s="5"/>
      <c r="X386" s="5"/>
      <c r="Y386" s="5"/>
      <c r="Z386" s="5"/>
      <c r="AA386" s="5"/>
      <c r="AB386" s="5"/>
      <c r="AC386" s="5"/>
      <c r="AD386" s="5"/>
      <c r="AE386" s="5"/>
      <c r="AF386" s="5"/>
      <c r="AG386" s="5"/>
      <c r="AH386" s="5"/>
      <c r="AI386" s="5"/>
      <c r="AJ386" s="5"/>
      <c r="AK386" s="5"/>
      <c r="AL386" s="5"/>
      <c r="AM386" s="5"/>
      <c r="AN386" s="5"/>
      <c r="AO386" s="5"/>
      <c r="AP386" s="5"/>
      <c r="AQ386" s="5"/>
      <c r="AR386" s="5"/>
      <c r="AS386" s="5"/>
      <c r="AT386" s="5"/>
      <c r="AU386" s="5"/>
      <c r="AV386" s="5"/>
      <c r="AW386" s="5"/>
      <c r="AX386" s="5"/>
      <c r="AY386" s="5"/>
      <c r="AZ386" s="5"/>
      <c r="BA386" s="5"/>
      <c r="BB386" s="5"/>
      <c r="BC386" s="5"/>
      <c r="BD386" s="5"/>
      <c r="BE386" s="5"/>
      <c r="BF386" s="5"/>
      <c r="BG386" s="5"/>
      <c r="BH386" s="5"/>
      <c r="BI386" s="5"/>
      <c r="BJ386" s="5"/>
      <c r="BK386" s="5"/>
      <c r="BL386" s="5"/>
      <c r="BM386" s="5"/>
      <c r="BN386" s="5"/>
    </row>
    <row r="387" spans="1:66" ht="41.5" hidden="1" customHeight="1">
      <c r="A387" s="202" t="s">
        <v>243</v>
      </c>
      <c r="B387" s="202" t="s">
        <v>244</v>
      </c>
      <c r="C387" s="202"/>
      <c r="D387" s="241" t="s">
        <v>52</v>
      </c>
      <c r="E387" s="137">
        <f>+E398+E395+E397+E388+E392+E393+E399+E391+E394</f>
        <v>0</v>
      </c>
      <c r="F387" s="137">
        <f t="shared" ref="F387:P387" si="83">+F398+F395+F397+F388+F392+F393+F399+F391+F394</f>
        <v>0</v>
      </c>
      <c r="G387" s="137">
        <f t="shared" si="83"/>
        <v>0</v>
      </c>
      <c r="H387" s="137">
        <f t="shared" si="83"/>
        <v>0</v>
      </c>
      <c r="I387" s="137">
        <f t="shared" si="83"/>
        <v>0</v>
      </c>
      <c r="J387" s="137">
        <f t="shared" si="83"/>
        <v>0</v>
      </c>
      <c r="K387" s="137">
        <f t="shared" si="83"/>
        <v>0</v>
      </c>
      <c r="L387" s="137">
        <f t="shared" si="83"/>
        <v>0</v>
      </c>
      <c r="M387" s="137">
        <f t="shared" si="83"/>
        <v>0</v>
      </c>
      <c r="N387" s="137">
        <f t="shared" si="83"/>
        <v>0</v>
      </c>
      <c r="O387" s="137">
        <f t="shared" si="83"/>
        <v>0</v>
      </c>
      <c r="P387" s="137">
        <f t="shared" si="83"/>
        <v>0</v>
      </c>
      <c r="Q387" s="289">
        <f t="shared" si="81"/>
        <v>0</v>
      </c>
      <c r="R387" s="290"/>
      <c r="S387" s="290"/>
      <c r="T387" s="291"/>
      <c r="U387" s="292"/>
      <c r="V387" s="292"/>
      <c r="W387" s="259"/>
      <c r="X387" s="259"/>
      <c r="Y387" s="259"/>
      <c r="Z387" s="259"/>
      <c r="AA387" s="259"/>
      <c r="AB387" s="259"/>
      <c r="AC387" s="259"/>
      <c r="AD387" s="259"/>
      <c r="AE387" s="259"/>
      <c r="AF387" s="259"/>
      <c r="AG387" s="259"/>
      <c r="AH387" s="259"/>
      <c r="AI387" s="259"/>
      <c r="AJ387" s="259"/>
      <c r="AK387" s="259"/>
      <c r="AL387" s="259"/>
      <c r="AM387" s="259"/>
      <c r="AN387" s="259"/>
      <c r="AO387" s="5"/>
      <c r="AP387" s="5"/>
      <c r="AQ387" s="5"/>
      <c r="AR387" s="5"/>
      <c r="AS387" s="5"/>
      <c r="AT387" s="5"/>
      <c r="AU387" s="5"/>
      <c r="AV387" s="5"/>
      <c r="AW387" s="5"/>
      <c r="AX387" s="5"/>
      <c r="AY387" s="5"/>
      <c r="AZ387" s="5"/>
      <c r="BA387" s="5"/>
      <c r="BB387" s="5"/>
      <c r="BC387" s="5"/>
      <c r="BD387" s="5"/>
      <c r="BE387" s="5"/>
      <c r="BF387" s="5"/>
      <c r="BG387" s="5"/>
      <c r="BH387" s="5"/>
      <c r="BI387" s="5"/>
      <c r="BJ387" s="5"/>
      <c r="BK387" s="5"/>
      <c r="BL387" s="5"/>
      <c r="BM387" s="5"/>
      <c r="BN387" s="5"/>
    </row>
    <row r="388" spans="1:66" ht="69.650000000000006" hidden="1" customHeight="1">
      <c r="A388" s="125">
        <v>2313131</v>
      </c>
      <c r="B388" s="125" t="s">
        <v>122</v>
      </c>
      <c r="C388" s="125" t="s">
        <v>693</v>
      </c>
      <c r="D388" s="171" t="s">
        <v>496</v>
      </c>
      <c r="E388" s="138">
        <f>+F388+I388</f>
        <v>0</v>
      </c>
      <c r="F388" s="138"/>
      <c r="G388" s="137"/>
      <c r="H388" s="137"/>
      <c r="I388" s="137"/>
      <c r="J388" s="138">
        <f>+L388+O388</f>
        <v>0</v>
      </c>
      <c r="K388" s="137"/>
      <c r="L388" s="137"/>
      <c r="M388" s="137"/>
      <c r="N388" s="137"/>
      <c r="O388" s="137"/>
      <c r="P388" s="138">
        <f t="shared" ref="P388:P402" si="84">+E388+J388</f>
        <v>0</v>
      </c>
      <c r="Q388" s="287">
        <f t="shared" si="81"/>
        <v>0</v>
      </c>
      <c r="R388" s="250"/>
      <c r="S388" s="252"/>
      <c r="T388" s="254"/>
      <c r="U388" s="62"/>
      <c r="V388" s="62"/>
      <c r="W388" s="5"/>
      <c r="X388" s="5"/>
      <c r="Y388" s="5"/>
      <c r="Z388" s="5"/>
      <c r="AA388" s="5"/>
      <c r="AB388" s="5"/>
      <c r="AC388" s="5"/>
      <c r="AD388" s="5"/>
      <c r="AE388" s="5"/>
      <c r="AF388" s="5"/>
      <c r="AG388" s="5"/>
      <c r="AH388" s="5"/>
      <c r="AI388" s="5"/>
      <c r="AJ388" s="5"/>
      <c r="AK388" s="5"/>
      <c r="AL388" s="5"/>
      <c r="AM388" s="5"/>
      <c r="AN388" s="5"/>
      <c r="AO388" s="5"/>
      <c r="AP388" s="5"/>
      <c r="AQ388" s="5"/>
      <c r="AR388" s="5"/>
      <c r="AS388" s="5"/>
      <c r="AT388" s="5"/>
      <c r="AU388" s="5"/>
      <c r="AV388" s="5"/>
      <c r="AW388" s="5"/>
      <c r="AX388" s="5"/>
      <c r="AY388" s="5"/>
      <c r="AZ388" s="5"/>
      <c r="BA388" s="5"/>
      <c r="BB388" s="5"/>
      <c r="BC388" s="5"/>
      <c r="BD388" s="5"/>
      <c r="BE388" s="5"/>
      <c r="BF388" s="5"/>
      <c r="BG388" s="5"/>
      <c r="BH388" s="5"/>
      <c r="BI388" s="5"/>
      <c r="BJ388" s="5"/>
      <c r="BK388" s="5"/>
      <c r="BL388" s="5"/>
      <c r="BM388" s="5"/>
      <c r="BN388" s="5"/>
    </row>
    <row r="389" spans="1:66" ht="14" hidden="1">
      <c r="A389" s="119"/>
      <c r="B389" s="119"/>
      <c r="C389" s="119"/>
      <c r="D389" s="166" t="s">
        <v>627</v>
      </c>
      <c r="E389" s="101"/>
      <c r="F389" s="101"/>
      <c r="G389" s="100"/>
      <c r="H389" s="100"/>
      <c r="I389" s="100"/>
      <c r="J389" s="101"/>
      <c r="K389" s="100"/>
      <c r="L389" s="100"/>
      <c r="M389" s="100"/>
      <c r="N389" s="100"/>
      <c r="O389" s="100"/>
      <c r="P389" s="101">
        <f t="shared" si="84"/>
        <v>0</v>
      </c>
      <c r="Q389" s="287">
        <f t="shared" ref="Q389:Q403" si="85">+P389</f>
        <v>0</v>
      </c>
      <c r="R389" s="5"/>
      <c r="S389" s="62"/>
      <c r="T389" s="62"/>
      <c r="U389" s="62"/>
      <c r="V389" s="62"/>
      <c r="W389" s="5"/>
      <c r="X389" s="5"/>
      <c r="Y389" s="5"/>
      <c r="Z389" s="5"/>
      <c r="AA389" s="5"/>
      <c r="AB389" s="5"/>
      <c r="AC389" s="5"/>
      <c r="AD389" s="5"/>
      <c r="AE389" s="5"/>
      <c r="AF389" s="5"/>
      <c r="AG389" s="5"/>
      <c r="AH389" s="5"/>
      <c r="AI389" s="5"/>
      <c r="AJ389" s="5"/>
      <c r="AK389" s="5"/>
      <c r="AL389" s="5"/>
      <c r="AM389" s="5"/>
      <c r="AN389" s="5"/>
      <c r="AO389" s="5"/>
      <c r="AP389" s="5"/>
      <c r="AQ389" s="5"/>
      <c r="AR389" s="5"/>
      <c r="AS389" s="5"/>
      <c r="AT389" s="5"/>
      <c r="AU389" s="5"/>
      <c r="AV389" s="5"/>
      <c r="AW389" s="5"/>
      <c r="AX389" s="5"/>
      <c r="AY389" s="5"/>
      <c r="AZ389" s="5"/>
      <c r="BA389" s="5"/>
      <c r="BB389" s="5"/>
      <c r="BC389" s="5"/>
      <c r="BD389" s="5"/>
      <c r="BE389" s="5"/>
      <c r="BF389" s="5"/>
      <c r="BG389" s="5"/>
      <c r="BH389" s="5"/>
      <c r="BI389" s="5"/>
      <c r="BJ389" s="5"/>
      <c r="BK389" s="5"/>
      <c r="BL389" s="5"/>
      <c r="BM389" s="5"/>
      <c r="BN389" s="5"/>
    </row>
    <row r="390" spans="1:66" ht="28" hidden="1">
      <c r="A390" s="119"/>
      <c r="B390" s="119"/>
      <c r="C390" s="119"/>
      <c r="D390" s="166" t="s">
        <v>764</v>
      </c>
      <c r="E390" s="101">
        <f t="shared" ref="E390:E402" si="86">+F390+I390</f>
        <v>0</v>
      </c>
      <c r="F390" s="138"/>
      <c r="G390" s="100"/>
      <c r="H390" s="100"/>
      <c r="I390" s="100"/>
      <c r="J390" s="101"/>
      <c r="K390" s="100"/>
      <c r="L390" s="100"/>
      <c r="M390" s="100"/>
      <c r="N390" s="100"/>
      <c r="O390" s="100"/>
      <c r="P390" s="101">
        <f t="shared" si="84"/>
        <v>0</v>
      </c>
      <c r="Q390" s="287">
        <f t="shared" si="85"/>
        <v>0</v>
      </c>
      <c r="R390" s="5"/>
      <c r="S390" s="62"/>
      <c r="T390" s="62"/>
      <c r="U390" s="62"/>
      <c r="V390" s="62"/>
      <c r="W390" s="5"/>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c r="BB390" s="5"/>
      <c r="BC390" s="5"/>
      <c r="BD390" s="5"/>
      <c r="BE390" s="5"/>
      <c r="BF390" s="5"/>
      <c r="BG390" s="5"/>
      <c r="BH390" s="5"/>
      <c r="BI390" s="5"/>
      <c r="BJ390" s="5"/>
      <c r="BK390" s="5"/>
      <c r="BL390" s="5"/>
      <c r="BM390" s="5"/>
      <c r="BN390" s="5"/>
    </row>
    <row r="391" spans="1:66" ht="31" hidden="1">
      <c r="A391" s="125" t="s">
        <v>393</v>
      </c>
      <c r="B391" s="125" t="s">
        <v>394</v>
      </c>
      <c r="C391" s="125" t="s">
        <v>395</v>
      </c>
      <c r="D391" s="171" t="s">
        <v>396</v>
      </c>
      <c r="E391" s="138">
        <f>+F391+I391</f>
        <v>0</v>
      </c>
      <c r="F391" s="138">
        <f>1348000-1348000</f>
        <v>0</v>
      </c>
      <c r="G391" s="137"/>
      <c r="H391" s="137"/>
      <c r="I391" s="137"/>
      <c r="J391" s="138">
        <f>+L391+O391</f>
        <v>0</v>
      </c>
      <c r="K391" s="137"/>
      <c r="L391" s="137"/>
      <c r="M391" s="137"/>
      <c r="N391" s="137"/>
      <c r="O391" s="137"/>
      <c r="P391" s="138">
        <f>+E391+J391</f>
        <v>0</v>
      </c>
      <c r="Q391" s="287">
        <f t="shared" si="85"/>
        <v>0</v>
      </c>
      <c r="R391" s="5"/>
      <c r="S391" s="62"/>
      <c r="T391" s="62"/>
      <c r="U391" s="62"/>
      <c r="V391" s="62"/>
      <c r="W391" s="5"/>
      <c r="X391" s="5"/>
      <c r="Y391" s="5"/>
      <c r="Z391" s="5"/>
      <c r="AA391" s="5"/>
      <c r="AB391" s="5"/>
      <c r="AC391" s="5"/>
      <c r="AD391" s="5"/>
      <c r="AE391" s="5"/>
      <c r="AF391" s="5"/>
      <c r="AG391" s="5"/>
      <c r="AH391" s="5"/>
      <c r="AI391" s="5"/>
      <c r="AJ391" s="5"/>
      <c r="AK391" s="5"/>
      <c r="AL391" s="5"/>
      <c r="AM391" s="5"/>
      <c r="AN391" s="5"/>
      <c r="AO391" s="5"/>
      <c r="AP391" s="5"/>
      <c r="AQ391" s="5"/>
      <c r="AR391" s="5"/>
      <c r="AS391" s="5"/>
      <c r="AT391" s="5"/>
      <c r="AU391" s="5"/>
      <c r="AV391" s="5"/>
      <c r="AW391" s="5"/>
      <c r="AX391" s="5"/>
      <c r="AY391" s="5"/>
      <c r="AZ391" s="5"/>
      <c r="BA391" s="5"/>
      <c r="BB391" s="5"/>
      <c r="BC391" s="5"/>
      <c r="BD391" s="5"/>
      <c r="BE391" s="5"/>
      <c r="BF391" s="5"/>
      <c r="BG391" s="5"/>
      <c r="BH391" s="5"/>
      <c r="BI391" s="5"/>
      <c r="BJ391" s="5"/>
      <c r="BK391" s="5"/>
      <c r="BL391" s="5"/>
      <c r="BM391" s="5"/>
      <c r="BN391" s="5"/>
    </row>
    <row r="392" spans="1:66" s="46" customFormat="1" ht="73.5" hidden="1" customHeight="1">
      <c r="A392" s="125" t="s">
        <v>624</v>
      </c>
      <c r="B392" s="125" t="s">
        <v>918</v>
      </c>
      <c r="C392" s="125" t="s">
        <v>1020</v>
      </c>
      <c r="D392" s="171" t="s">
        <v>196</v>
      </c>
      <c r="E392" s="138">
        <f t="shared" si="86"/>
        <v>0</v>
      </c>
      <c r="F392" s="138">
        <f>136000-136000</f>
        <v>0</v>
      </c>
      <c r="G392" s="138"/>
      <c r="H392" s="138"/>
      <c r="I392" s="137"/>
      <c r="J392" s="138">
        <f>+L392+O392</f>
        <v>0</v>
      </c>
      <c r="K392" s="138">
        <f>864000-864000</f>
        <v>0</v>
      </c>
      <c r="L392" s="138"/>
      <c r="M392" s="137"/>
      <c r="N392" s="137"/>
      <c r="O392" s="138">
        <f>864000-864000</f>
        <v>0</v>
      </c>
      <c r="P392" s="138">
        <f t="shared" si="84"/>
        <v>0</v>
      </c>
      <c r="Q392" s="287">
        <f t="shared" si="85"/>
        <v>0</v>
      </c>
      <c r="R392" s="265"/>
      <c r="S392" s="266"/>
      <c r="T392" s="267"/>
      <c r="U392" s="268"/>
      <c r="V392" s="268"/>
    </row>
    <row r="393" spans="1:66" ht="59.25" hidden="1" customHeight="1">
      <c r="A393" s="125">
        <v>2314070</v>
      </c>
      <c r="B393" s="125" t="s">
        <v>542</v>
      </c>
      <c r="C393" s="125" t="s">
        <v>694</v>
      </c>
      <c r="D393" s="171" t="s">
        <v>788</v>
      </c>
      <c r="E393" s="138">
        <f t="shared" si="86"/>
        <v>0</v>
      </c>
      <c r="F393" s="138"/>
      <c r="G393" s="138"/>
      <c r="H393" s="138"/>
      <c r="I393" s="137"/>
      <c r="J393" s="229">
        <f>+L393+O393</f>
        <v>0</v>
      </c>
      <c r="K393" s="138"/>
      <c r="L393" s="247"/>
      <c r="M393" s="247"/>
      <c r="N393" s="247"/>
      <c r="O393" s="138"/>
      <c r="P393" s="229">
        <f t="shared" si="84"/>
        <v>0</v>
      </c>
      <c r="Q393" s="287">
        <f t="shared" si="85"/>
        <v>0</v>
      </c>
      <c r="R393" s="250"/>
      <c r="S393" s="252"/>
      <c r="T393" s="254"/>
      <c r="U393" s="62"/>
      <c r="V393" s="62"/>
      <c r="W393" s="5"/>
      <c r="X393" s="5"/>
      <c r="Y393" s="5"/>
      <c r="Z393" s="5"/>
      <c r="AA393" s="5"/>
      <c r="AB393" s="5"/>
      <c r="AC393" s="5"/>
      <c r="AD393" s="5"/>
      <c r="AE393" s="5"/>
      <c r="AF393" s="5"/>
      <c r="AG393" s="5"/>
      <c r="AH393" s="5"/>
      <c r="AI393" s="5"/>
      <c r="AJ393" s="5"/>
      <c r="AK393" s="5"/>
      <c r="AL393" s="5"/>
      <c r="AM393" s="5"/>
      <c r="AN393" s="5"/>
      <c r="AO393" s="5"/>
      <c r="AP393" s="5"/>
      <c r="AQ393" s="5"/>
      <c r="AR393" s="5"/>
      <c r="AS393" s="5"/>
      <c r="AT393" s="5"/>
      <c r="AU393" s="5"/>
      <c r="AV393" s="5"/>
      <c r="AW393" s="5"/>
      <c r="AX393" s="5"/>
      <c r="AY393" s="5"/>
      <c r="AZ393" s="5"/>
      <c r="BA393" s="5"/>
      <c r="BB393" s="5"/>
      <c r="BC393" s="5"/>
      <c r="BD393" s="5"/>
      <c r="BE393" s="5"/>
      <c r="BF393" s="5"/>
      <c r="BG393" s="5"/>
      <c r="BH393" s="5"/>
      <c r="BI393" s="5"/>
      <c r="BJ393" s="5"/>
      <c r="BK393" s="5"/>
      <c r="BL393" s="5"/>
      <c r="BM393" s="5"/>
      <c r="BN393" s="5"/>
    </row>
    <row r="394" spans="1:66" ht="59.25" hidden="1" customHeight="1">
      <c r="A394" s="125" t="s">
        <v>408</v>
      </c>
      <c r="B394" s="125" t="s">
        <v>505</v>
      </c>
      <c r="C394" s="142" t="s">
        <v>504</v>
      </c>
      <c r="D394" s="153" t="s">
        <v>695</v>
      </c>
      <c r="E394" s="138">
        <f>+F394+I394</f>
        <v>0</v>
      </c>
      <c r="F394" s="138"/>
      <c r="G394" s="138"/>
      <c r="H394" s="138"/>
      <c r="I394" s="138"/>
      <c r="J394" s="138">
        <f>+L394+O394</f>
        <v>0</v>
      </c>
      <c r="K394" s="138"/>
      <c r="L394" s="138"/>
      <c r="M394" s="138"/>
      <c r="N394" s="138"/>
      <c r="O394" s="138"/>
      <c r="P394" s="138">
        <f>+E394+J394</f>
        <v>0</v>
      </c>
      <c r="Q394" s="287">
        <f t="shared" si="85"/>
        <v>0</v>
      </c>
      <c r="R394" s="250"/>
      <c r="S394" s="252"/>
      <c r="T394" s="254"/>
      <c r="U394" s="62"/>
      <c r="V394" s="62"/>
      <c r="W394" s="5"/>
      <c r="X394" s="5"/>
      <c r="Y394" s="5"/>
      <c r="Z394" s="5"/>
      <c r="AA394" s="5"/>
      <c r="AB394" s="5"/>
      <c r="AC394" s="5"/>
      <c r="AD394" s="5"/>
      <c r="AE394" s="5"/>
      <c r="AF394" s="5"/>
      <c r="AG394" s="5"/>
      <c r="AH394" s="5"/>
      <c r="AI394" s="5"/>
      <c r="AJ394" s="5"/>
      <c r="AK394" s="5"/>
      <c r="AL394" s="5"/>
      <c r="AM394" s="5"/>
      <c r="AN394" s="5"/>
      <c r="AO394" s="5"/>
      <c r="AP394" s="5"/>
      <c r="AQ394" s="5"/>
      <c r="AR394" s="5"/>
      <c r="AS394" s="5"/>
      <c r="AT394" s="5"/>
      <c r="AU394" s="5"/>
      <c r="AV394" s="5"/>
      <c r="AW394" s="5"/>
      <c r="AX394" s="5"/>
      <c r="AY394" s="5"/>
      <c r="AZ394" s="5"/>
      <c r="BA394" s="5"/>
      <c r="BB394" s="5"/>
      <c r="BC394" s="5"/>
      <c r="BD394" s="5"/>
      <c r="BE394" s="5"/>
      <c r="BF394" s="5"/>
      <c r="BG394" s="5"/>
      <c r="BH394" s="5"/>
      <c r="BI394" s="5"/>
      <c r="BJ394" s="5"/>
      <c r="BK394" s="5"/>
      <c r="BL394" s="5"/>
      <c r="BM394" s="5"/>
      <c r="BN394" s="5"/>
    </row>
    <row r="395" spans="1:66" ht="43.9" hidden="1" customHeight="1">
      <c r="A395" s="125" t="s">
        <v>974</v>
      </c>
      <c r="B395" s="125" t="s">
        <v>884</v>
      </c>
      <c r="C395" s="125" t="s">
        <v>825</v>
      </c>
      <c r="D395" s="171" t="s">
        <v>573</v>
      </c>
      <c r="E395" s="138">
        <f t="shared" si="86"/>
        <v>0</v>
      </c>
      <c r="F395" s="138"/>
      <c r="G395" s="138"/>
      <c r="H395" s="138"/>
      <c r="I395" s="138"/>
      <c r="J395" s="138">
        <f>+L395+O395</f>
        <v>0</v>
      </c>
      <c r="K395" s="138"/>
      <c r="L395" s="138"/>
      <c r="M395" s="138"/>
      <c r="N395" s="138"/>
      <c r="O395" s="138"/>
      <c r="P395" s="138">
        <f t="shared" si="84"/>
        <v>0</v>
      </c>
      <c r="Q395" s="289">
        <f t="shared" si="85"/>
        <v>0</v>
      </c>
      <c r="R395" s="250"/>
      <c r="S395" s="252"/>
      <c r="T395" s="254"/>
      <c r="U395" s="62"/>
      <c r="V395" s="62"/>
      <c r="W395" s="5"/>
      <c r="X395" s="5"/>
      <c r="Y395" s="5"/>
      <c r="Z395" s="5"/>
      <c r="AA395" s="5"/>
      <c r="AB395" s="5"/>
      <c r="AC395" s="5"/>
      <c r="AD395" s="5"/>
      <c r="AE395" s="5"/>
      <c r="AF395" s="5"/>
      <c r="AG395" s="5"/>
      <c r="AH395" s="5"/>
      <c r="AI395" s="5"/>
      <c r="AJ395" s="5"/>
      <c r="AK395" s="5"/>
      <c r="AL395" s="5"/>
      <c r="AM395" s="5"/>
      <c r="AN395" s="5"/>
      <c r="AO395" s="5"/>
      <c r="AP395" s="5"/>
      <c r="AQ395" s="5"/>
      <c r="AR395" s="5"/>
      <c r="AS395" s="5"/>
      <c r="AT395" s="5"/>
      <c r="AU395" s="5"/>
      <c r="AV395" s="5"/>
      <c r="AW395" s="5"/>
      <c r="AX395" s="5"/>
      <c r="AY395" s="5"/>
      <c r="AZ395" s="5"/>
      <c r="BA395" s="5"/>
      <c r="BB395" s="5"/>
      <c r="BC395" s="5"/>
      <c r="BD395" s="5"/>
      <c r="BE395" s="5"/>
      <c r="BF395" s="5"/>
      <c r="BG395" s="5"/>
      <c r="BH395" s="5"/>
      <c r="BI395" s="5"/>
      <c r="BJ395" s="5"/>
      <c r="BK395" s="5"/>
      <c r="BL395" s="5"/>
      <c r="BM395" s="5"/>
      <c r="BN395" s="5"/>
    </row>
    <row r="396" spans="1:66" ht="42" hidden="1">
      <c r="A396" s="120"/>
      <c r="B396" s="119"/>
      <c r="C396" s="119"/>
      <c r="D396" s="166" t="s">
        <v>332</v>
      </c>
      <c r="E396" s="101">
        <f t="shared" si="86"/>
        <v>0</v>
      </c>
      <c r="F396" s="101"/>
      <c r="G396" s="101"/>
      <c r="H396" s="101"/>
      <c r="I396" s="101"/>
      <c r="J396" s="101"/>
      <c r="K396" s="101"/>
      <c r="L396" s="101"/>
      <c r="M396" s="101"/>
      <c r="N396" s="101"/>
      <c r="O396" s="101"/>
      <c r="P396" s="101">
        <f t="shared" si="84"/>
        <v>0</v>
      </c>
      <c r="Q396" s="287">
        <f t="shared" si="85"/>
        <v>0</v>
      </c>
      <c r="R396" s="5"/>
      <c r="S396" s="62"/>
      <c r="T396" s="62"/>
      <c r="U396" s="62"/>
      <c r="V396" s="62"/>
      <c r="W396" s="5"/>
      <c r="X396" s="5"/>
      <c r="Y396" s="5"/>
      <c r="Z396" s="5"/>
      <c r="AA396" s="5"/>
      <c r="AB396" s="5"/>
      <c r="AC396" s="5"/>
      <c r="AD396" s="5"/>
      <c r="AE396" s="5"/>
      <c r="AF396" s="5"/>
      <c r="AG396" s="5"/>
      <c r="AH396" s="5"/>
      <c r="AI396" s="5"/>
      <c r="AJ396" s="5"/>
      <c r="AK396" s="5"/>
      <c r="AL396" s="5"/>
      <c r="AM396" s="5"/>
      <c r="AN396" s="5"/>
      <c r="AO396" s="5"/>
      <c r="AP396" s="5"/>
      <c r="AQ396" s="5"/>
      <c r="AR396" s="5"/>
      <c r="AS396" s="5"/>
      <c r="AT396" s="5"/>
      <c r="AU396" s="5"/>
      <c r="AV396" s="5"/>
      <c r="AW396" s="5"/>
      <c r="AX396" s="5"/>
      <c r="AY396" s="5"/>
      <c r="AZ396" s="5"/>
      <c r="BA396" s="5"/>
      <c r="BB396" s="5"/>
      <c r="BC396" s="5"/>
      <c r="BD396" s="5"/>
      <c r="BE396" s="5"/>
      <c r="BF396" s="5"/>
      <c r="BG396" s="5"/>
      <c r="BH396" s="5"/>
      <c r="BI396" s="5"/>
      <c r="BJ396" s="5"/>
      <c r="BK396" s="5"/>
      <c r="BL396" s="5"/>
      <c r="BM396" s="5"/>
      <c r="BN396" s="5"/>
    </row>
    <row r="397" spans="1:66" ht="56" hidden="1">
      <c r="A397" s="119">
        <v>2317700</v>
      </c>
      <c r="B397" s="119" t="s">
        <v>245</v>
      </c>
      <c r="C397" s="119" t="s">
        <v>338</v>
      </c>
      <c r="D397" s="166" t="s">
        <v>356</v>
      </c>
      <c r="E397" s="101">
        <f t="shared" si="86"/>
        <v>0</v>
      </c>
      <c r="F397" s="101"/>
      <c r="G397" s="133"/>
      <c r="H397" s="133"/>
      <c r="I397" s="133"/>
      <c r="J397" s="98">
        <f>+L397+O397</f>
        <v>0</v>
      </c>
      <c r="K397" s="98"/>
      <c r="L397" s="98"/>
      <c r="M397" s="98"/>
      <c r="N397" s="98"/>
      <c r="O397" s="98"/>
      <c r="P397" s="98">
        <f t="shared" si="84"/>
        <v>0</v>
      </c>
      <c r="Q397" s="287">
        <f t="shared" si="85"/>
        <v>0</v>
      </c>
      <c r="R397" s="5"/>
      <c r="S397" s="62"/>
      <c r="T397" s="62"/>
      <c r="U397" s="62"/>
      <c r="V397" s="62"/>
      <c r="W397" s="5"/>
      <c r="X397" s="5"/>
      <c r="Y397" s="5"/>
      <c r="Z397" s="5"/>
      <c r="AA397" s="5"/>
      <c r="AB397" s="5"/>
      <c r="AC397" s="5"/>
      <c r="AD397" s="5"/>
      <c r="AE397" s="5"/>
      <c r="AF397" s="5"/>
      <c r="AG397" s="5"/>
      <c r="AH397" s="5"/>
      <c r="AI397" s="5"/>
      <c r="AJ397" s="5"/>
      <c r="AK397" s="5"/>
      <c r="AL397" s="5"/>
      <c r="AM397" s="5"/>
      <c r="AN397" s="5"/>
      <c r="AO397" s="5"/>
      <c r="AP397" s="5"/>
      <c r="AQ397" s="5"/>
      <c r="AR397" s="5"/>
      <c r="AS397" s="5"/>
      <c r="AT397" s="5"/>
      <c r="AU397" s="5"/>
      <c r="AV397" s="5"/>
      <c r="AW397" s="5"/>
      <c r="AX397" s="5"/>
      <c r="AY397" s="5"/>
      <c r="AZ397" s="5"/>
      <c r="BA397" s="5"/>
      <c r="BB397" s="5"/>
      <c r="BC397" s="5"/>
      <c r="BD397" s="5"/>
      <c r="BE397" s="5"/>
      <c r="BF397" s="5"/>
      <c r="BG397" s="5"/>
      <c r="BH397" s="5"/>
      <c r="BI397" s="5"/>
      <c r="BJ397" s="5"/>
      <c r="BK397" s="5"/>
      <c r="BL397" s="5"/>
      <c r="BM397" s="5"/>
      <c r="BN397" s="5"/>
    </row>
    <row r="398" spans="1:66" ht="52.5" hidden="1" customHeight="1">
      <c r="A398" s="125">
        <v>2318410</v>
      </c>
      <c r="B398" s="125" t="s">
        <v>743</v>
      </c>
      <c r="C398" s="125" t="s">
        <v>81</v>
      </c>
      <c r="D398" s="171" t="s">
        <v>142</v>
      </c>
      <c r="E398" s="138">
        <f>+F398+I398</f>
        <v>0</v>
      </c>
      <c r="F398" s="138"/>
      <c r="G398" s="138"/>
      <c r="H398" s="138"/>
      <c r="I398" s="138"/>
      <c r="J398" s="138">
        <f>+L398+O398</f>
        <v>0</v>
      </c>
      <c r="K398" s="138"/>
      <c r="L398" s="138"/>
      <c r="M398" s="138"/>
      <c r="N398" s="138"/>
      <c r="O398" s="138"/>
      <c r="P398" s="138">
        <f>+E398+J398</f>
        <v>0</v>
      </c>
      <c r="Q398" s="289">
        <f t="shared" si="85"/>
        <v>0</v>
      </c>
      <c r="R398" s="250"/>
      <c r="S398" s="252"/>
      <c r="T398" s="254"/>
      <c r="U398" s="62"/>
      <c r="V398" s="62"/>
      <c r="W398" s="5"/>
      <c r="X398" s="5"/>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c r="AY398" s="5"/>
      <c r="AZ398" s="5"/>
      <c r="BA398" s="5"/>
      <c r="BB398" s="5"/>
      <c r="BC398" s="5"/>
      <c r="BD398" s="5"/>
      <c r="BE398" s="5"/>
      <c r="BF398" s="5"/>
      <c r="BG398" s="5"/>
      <c r="BH398" s="5"/>
      <c r="BI398" s="5"/>
      <c r="BJ398" s="5"/>
      <c r="BK398" s="5"/>
      <c r="BL398" s="5"/>
      <c r="BM398" s="5"/>
      <c r="BN398" s="5"/>
    </row>
    <row r="399" spans="1:66" ht="54.75" hidden="1" customHeight="1">
      <c r="A399" s="125" t="s">
        <v>958</v>
      </c>
      <c r="B399" s="125" t="s">
        <v>616</v>
      </c>
      <c r="C399" s="125" t="s">
        <v>81</v>
      </c>
      <c r="D399" s="171" t="s">
        <v>268</v>
      </c>
      <c r="E399" s="138">
        <f>+F399+I399</f>
        <v>0</v>
      </c>
      <c r="F399" s="138"/>
      <c r="G399" s="162"/>
      <c r="H399" s="162"/>
      <c r="I399" s="162"/>
      <c r="J399" s="162">
        <f>+L399+O399</f>
        <v>0</v>
      </c>
      <c r="K399" s="162">
        <f>+K400</f>
        <v>0</v>
      </c>
      <c r="L399" s="162">
        <f>+L400</f>
        <v>0</v>
      </c>
      <c r="M399" s="162">
        <f>+M400</f>
        <v>0</v>
      </c>
      <c r="N399" s="162">
        <f>+N400</f>
        <v>0</v>
      </c>
      <c r="O399" s="162">
        <f>+O400</f>
        <v>0</v>
      </c>
      <c r="P399" s="138">
        <f>+E399+J399</f>
        <v>0</v>
      </c>
      <c r="Q399" s="289">
        <f t="shared" si="85"/>
        <v>0</v>
      </c>
      <c r="R399" s="293"/>
      <c r="S399" s="290"/>
      <c r="T399" s="291"/>
      <c r="U399" s="292"/>
      <c r="V399" s="292"/>
      <c r="W399" s="259"/>
      <c r="X399" s="259"/>
      <c r="Y399" s="259"/>
      <c r="Z399" s="259"/>
      <c r="AA399" s="259"/>
      <c r="AB399" s="259"/>
      <c r="AC399" s="259"/>
      <c r="AD399" s="259"/>
      <c r="AE399" s="259"/>
      <c r="AF399" s="259"/>
      <c r="AG399" s="259"/>
      <c r="AH399" s="259"/>
      <c r="AI399" s="259"/>
      <c r="AJ399" s="259"/>
      <c r="AK399" s="259"/>
      <c r="AL399" s="259"/>
      <c r="AM399" s="259"/>
      <c r="AN399" s="259"/>
      <c r="AO399" s="5"/>
      <c r="AP399" s="5"/>
      <c r="AQ399" s="5"/>
      <c r="AR399" s="5"/>
      <c r="AS399" s="5"/>
      <c r="AT399" s="5"/>
      <c r="AU399" s="5"/>
      <c r="AV399" s="5"/>
      <c r="AW399" s="5"/>
      <c r="AX399" s="5"/>
      <c r="AY399" s="5"/>
      <c r="AZ399" s="5"/>
      <c r="BA399" s="5"/>
      <c r="BB399" s="5"/>
      <c r="BC399" s="5"/>
      <c r="BD399" s="5"/>
      <c r="BE399" s="5"/>
      <c r="BF399" s="5"/>
      <c r="BG399" s="5"/>
      <c r="BH399" s="5"/>
      <c r="BI399" s="5"/>
      <c r="BJ399" s="5"/>
      <c r="BK399" s="5"/>
      <c r="BL399" s="5"/>
      <c r="BM399" s="5"/>
      <c r="BN399" s="5"/>
    </row>
    <row r="400" spans="1:66" ht="42" hidden="1">
      <c r="A400" s="341"/>
      <c r="B400" s="341"/>
      <c r="C400" s="120"/>
      <c r="D400" s="166" t="s">
        <v>446</v>
      </c>
      <c r="E400" s="101">
        <f t="shared" si="86"/>
        <v>0</v>
      </c>
      <c r="F400" s="101"/>
      <c r="G400" s="101"/>
      <c r="H400" s="101"/>
      <c r="I400" s="101"/>
      <c r="J400" s="101">
        <f>+L400+O400</f>
        <v>0</v>
      </c>
      <c r="K400" s="101"/>
      <c r="L400" s="101"/>
      <c r="M400" s="101"/>
      <c r="N400" s="101"/>
      <c r="O400" s="101"/>
      <c r="P400" s="101">
        <f t="shared" si="84"/>
        <v>0</v>
      </c>
      <c r="Q400" s="287">
        <f t="shared" si="85"/>
        <v>0</v>
      </c>
      <c r="R400" s="5"/>
      <c r="S400" s="62"/>
      <c r="T400" s="62"/>
      <c r="U400" s="62"/>
      <c r="V400" s="62"/>
      <c r="W400" s="5"/>
      <c r="X400" s="5"/>
      <c r="Y400" s="5"/>
      <c r="Z400" s="5"/>
      <c r="AA400" s="5"/>
      <c r="AB400" s="5"/>
      <c r="AC400" s="5"/>
      <c r="AD400" s="5"/>
      <c r="AE400" s="5"/>
      <c r="AF400" s="5"/>
      <c r="AG400" s="5"/>
      <c r="AH400" s="5"/>
      <c r="AI400" s="5"/>
      <c r="AJ400" s="5"/>
      <c r="AK400" s="5"/>
      <c r="AL400" s="5"/>
      <c r="AM400" s="5"/>
      <c r="AN400" s="5"/>
      <c r="AO400" s="5"/>
      <c r="AP400" s="5"/>
      <c r="AQ400" s="5"/>
      <c r="AR400" s="5"/>
      <c r="AS400" s="5"/>
      <c r="AT400" s="5"/>
      <c r="AU400" s="5"/>
      <c r="AV400" s="5"/>
      <c r="AW400" s="5"/>
      <c r="AX400" s="5"/>
      <c r="AY400" s="5"/>
      <c r="AZ400" s="5"/>
      <c r="BA400" s="5"/>
      <c r="BB400" s="5"/>
      <c r="BC400" s="5"/>
      <c r="BD400" s="5"/>
      <c r="BE400" s="5"/>
      <c r="BF400" s="5"/>
      <c r="BG400" s="5"/>
      <c r="BH400" s="5"/>
      <c r="BI400" s="5"/>
      <c r="BJ400" s="5"/>
      <c r="BK400" s="5"/>
      <c r="BL400" s="5"/>
      <c r="BM400" s="5"/>
      <c r="BN400" s="5"/>
    </row>
    <row r="401" spans="1:66" ht="28" hidden="1">
      <c r="A401" s="341"/>
      <c r="B401" s="341"/>
      <c r="C401" s="120"/>
      <c r="D401" s="166" t="s">
        <v>994</v>
      </c>
      <c r="E401" s="101">
        <f t="shared" si="86"/>
        <v>0</v>
      </c>
      <c r="F401" s="101"/>
      <c r="G401" s="101"/>
      <c r="H401" s="101"/>
      <c r="I401" s="101"/>
      <c r="J401" s="101"/>
      <c r="K401" s="101"/>
      <c r="L401" s="101"/>
      <c r="M401" s="101"/>
      <c r="N401" s="101"/>
      <c r="O401" s="101"/>
      <c r="P401" s="101">
        <f t="shared" si="84"/>
        <v>0</v>
      </c>
      <c r="Q401" s="287">
        <f t="shared" si="85"/>
        <v>0</v>
      </c>
      <c r="R401" s="5"/>
      <c r="S401" s="62"/>
      <c r="T401" s="62"/>
      <c r="U401" s="62"/>
      <c r="V401" s="62"/>
      <c r="W401" s="5"/>
      <c r="X401" s="5"/>
      <c r="Y401" s="5"/>
      <c r="Z401" s="5"/>
      <c r="AA401" s="5"/>
      <c r="AB401" s="5"/>
      <c r="AC401" s="5"/>
      <c r="AD401" s="5"/>
      <c r="AE401" s="5"/>
      <c r="AF401" s="5"/>
      <c r="AG401" s="5"/>
      <c r="AH401" s="5"/>
      <c r="AI401" s="5"/>
      <c r="AJ401" s="5"/>
      <c r="AK401" s="5"/>
      <c r="AL401" s="5"/>
      <c r="AM401" s="5"/>
      <c r="AN401" s="5"/>
      <c r="AO401" s="5"/>
      <c r="AP401" s="5"/>
      <c r="AQ401" s="5"/>
      <c r="AR401" s="5"/>
      <c r="AS401" s="5"/>
      <c r="AT401" s="5"/>
      <c r="AU401" s="5"/>
      <c r="AV401" s="5"/>
      <c r="AW401" s="5"/>
      <c r="AX401" s="5"/>
      <c r="AY401" s="5"/>
      <c r="AZ401" s="5"/>
      <c r="BA401" s="5"/>
      <c r="BB401" s="5"/>
      <c r="BC401" s="5"/>
      <c r="BD401" s="5"/>
      <c r="BE401" s="5"/>
      <c r="BF401" s="5"/>
      <c r="BG401" s="5"/>
      <c r="BH401" s="5"/>
      <c r="BI401" s="5"/>
      <c r="BJ401" s="5"/>
      <c r="BK401" s="5"/>
      <c r="BL401" s="5"/>
      <c r="BM401" s="5"/>
      <c r="BN401" s="5"/>
    </row>
    <row r="402" spans="1:66" ht="28" hidden="1">
      <c r="A402" s="341"/>
      <c r="B402" s="341"/>
      <c r="C402" s="120"/>
      <c r="D402" s="166" t="s">
        <v>169</v>
      </c>
      <c r="E402" s="101">
        <f t="shared" si="86"/>
        <v>0</v>
      </c>
      <c r="F402" s="101"/>
      <c r="G402" s="101"/>
      <c r="H402" s="101"/>
      <c r="I402" s="101"/>
      <c r="J402" s="101">
        <f>+L402+O402</f>
        <v>0</v>
      </c>
      <c r="K402" s="101"/>
      <c r="L402" s="101"/>
      <c r="M402" s="101"/>
      <c r="N402" s="101"/>
      <c r="O402" s="101"/>
      <c r="P402" s="101">
        <f t="shared" si="84"/>
        <v>0</v>
      </c>
      <c r="Q402" s="287">
        <f t="shared" si="85"/>
        <v>0</v>
      </c>
      <c r="R402" s="5"/>
      <c r="S402" s="62"/>
      <c r="T402" s="62"/>
      <c r="U402" s="62"/>
      <c r="V402" s="62"/>
      <c r="W402" s="5"/>
      <c r="X402" s="5"/>
      <c r="Y402" s="5"/>
      <c r="Z402" s="5"/>
      <c r="AA402" s="5"/>
      <c r="AB402" s="5"/>
      <c r="AC402" s="5"/>
      <c r="AD402" s="5"/>
      <c r="AE402" s="5"/>
      <c r="AF402" s="5"/>
      <c r="AG402" s="5"/>
      <c r="AH402" s="5"/>
      <c r="AI402" s="5"/>
      <c r="AJ402" s="5"/>
      <c r="AK402" s="5"/>
      <c r="AL402" s="5"/>
      <c r="AM402" s="5"/>
      <c r="AN402" s="5"/>
      <c r="AO402" s="5"/>
      <c r="AP402" s="5"/>
      <c r="AQ402" s="5"/>
      <c r="AR402" s="5"/>
      <c r="AS402" s="5"/>
      <c r="AT402" s="5"/>
      <c r="AU402" s="5"/>
      <c r="AV402" s="5"/>
      <c r="AW402" s="5"/>
      <c r="AX402" s="5"/>
      <c r="AY402" s="5"/>
      <c r="AZ402" s="5"/>
      <c r="BA402" s="5"/>
      <c r="BB402" s="5"/>
      <c r="BC402" s="5"/>
      <c r="BD402" s="5"/>
      <c r="BE402" s="5"/>
      <c r="BF402" s="5"/>
      <c r="BG402" s="5"/>
      <c r="BH402" s="5"/>
      <c r="BI402" s="5"/>
      <c r="BJ402" s="5"/>
      <c r="BK402" s="5"/>
      <c r="BL402" s="5"/>
      <c r="BM402" s="5"/>
      <c r="BN402" s="5"/>
    </row>
    <row r="403" spans="1:66" ht="55.15" hidden="1" customHeight="1">
      <c r="A403" s="125">
        <v>2417110</v>
      </c>
      <c r="B403" s="125" t="s">
        <v>518</v>
      </c>
      <c r="C403" s="125" t="s">
        <v>826</v>
      </c>
      <c r="D403" s="171" t="s">
        <v>838</v>
      </c>
      <c r="E403" s="138">
        <f t="shared" ref="E403:E410" si="87">+F403+I403</f>
        <v>0</v>
      </c>
      <c r="F403" s="138"/>
      <c r="G403" s="138"/>
      <c r="H403" s="138"/>
      <c r="I403" s="138"/>
      <c r="J403" s="138">
        <f t="shared" ref="J403:J410" si="88">+L403+O403</f>
        <v>0</v>
      </c>
      <c r="K403" s="138"/>
      <c r="L403" s="138"/>
      <c r="M403" s="138"/>
      <c r="N403" s="138"/>
      <c r="O403" s="138"/>
      <c r="P403" s="138">
        <f t="shared" ref="P403:P410" si="89">+E403+J403</f>
        <v>0</v>
      </c>
      <c r="Q403" s="289">
        <f t="shared" si="85"/>
        <v>0</v>
      </c>
      <c r="R403" s="250"/>
      <c r="S403" s="252"/>
      <c r="T403" s="254"/>
      <c r="U403" s="62"/>
      <c r="V403" s="62"/>
      <c r="W403" s="5"/>
      <c r="X403" s="5"/>
      <c r="Y403" s="5"/>
      <c r="Z403" s="5"/>
      <c r="AA403" s="5"/>
      <c r="AB403" s="5"/>
      <c r="AC403" s="5"/>
      <c r="AD403" s="5"/>
      <c r="AE403" s="5"/>
      <c r="AF403" s="5"/>
      <c r="AG403" s="5"/>
      <c r="AH403" s="5"/>
      <c r="AI403" s="5"/>
      <c r="AJ403" s="5"/>
      <c r="AK403" s="5"/>
      <c r="AL403" s="5"/>
      <c r="AM403" s="5"/>
      <c r="AN403" s="5"/>
      <c r="AO403" s="5"/>
      <c r="AP403" s="5"/>
      <c r="AQ403" s="5"/>
      <c r="AR403" s="5"/>
      <c r="AS403" s="5"/>
      <c r="AT403" s="5"/>
      <c r="AU403" s="5"/>
      <c r="AV403" s="5"/>
      <c r="AW403" s="5"/>
      <c r="AX403" s="5"/>
      <c r="AY403" s="5"/>
      <c r="AZ403" s="5"/>
      <c r="BA403" s="5"/>
      <c r="BB403" s="5"/>
      <c r="BC403" s="5"/>
      <c r="BD403" s="5"/>
      <c r="BE403" s="5"/>
      <c r="BF403" s="5"/>
      <c r="BG403" s="5"/>
      <c r="BH403" s="5"/>
      <c r="BI403" s="5"/>
      <c r="BJ403" s="5"/>
      <c r="BK403" s="5"/>
      <c r="BL403" s="5"/>
      <c r="BM403" s="5"/>
      <c r="BN403" s="5"/>
    </row>
    <row r="404" spans="1:66" ht="52.9" hidden="1" customHeight="1">
      <c r="A404" s="115">
        <v>2417120</v>
      </c>
      <c r="B404" s="115" t="s">
        <v>839</v>
      </c>
      <c r="C404" s="115" t="s">
        <v>1006</v>
      </c>
      <c r="D404" s="187" t="s">
        <v>868</v>
      </c>
      <c r="E404" s="98">
        <f t="shared" si="87"/>
        <v>0</v>
      </c>
      <c r="F404" s="98">
        <f>50500000-50500000</f>
        <v>0</v>
      </c>
      <c r="G404" s="98">
        <f>40793300-40793300</f>
        <v>0</v>
      </c>
      <c r="H404" s="98">
        <f>732200-732200</f>
        <v>0</v>
      </c>
      <c r="I404" s="98"/>
      <c r="J404" s="98">
        <f t="shared" si="88"/>
        <v>0</v>
      </c>
      <c r="K404" s="98">
        <f>36908700-36908700</f>
        <v>0</v>
      </c>
      <c r="L404" s="98">
        <f>36908700-36908700</f>
        <v>0</v>
      </c>
      <c r="M404" s="98">
        <f>15864300-15864300</f>
        <v>0</v>
      </c>
      <c r="N404" s="98">
        <f>2096100-2096100</f>
        <v>0</v>
      </c>
      <c r="O404" s="98">
        <f>2379200-2379200</f>
        <v>0</v>
      </c>
      <c r="P404" s="101">
        <f t="shared" si="89"/>
        <v>0</v>
      </c>
      <c r="Q404" s="287">
        <f t="shared" ref="Q404:Q412" si="90">+P404</f>
        <v>0</v>
      </c>
      <c r="R404" s="5"/>
      <c r="S404" s="62"/>
      <c r="T404" s="62"/>
      <c r="U404" s="62"/>
      <c r="V404" s="62"/>
      <c r="W404" s="5"/>
      <c r="X404" s="5"/>
      <c r="Y404" s="5"/>
      <c r="Z404" s="5"/>
      <c r="AA404" s="5"/>
      <c r="AB404" s="5"/>
      <c r="AC404" s="5"/>
      <c r="AD404" s="5"/>
      <c r="AE404" s="5"/>
      <c r="AF404" s="5"/>
      <c r="AG404" s="5"/>
      <c r="AH404" s="5"/>
      <c r="AI404" s="5"/>
      <c r="AJ404" s="5"/>
      <c r="AK404" s="5"/>
      <c r="AL404" s="5"/>
      <c r="AM404" s="5"/>
      <c r="AN404" s="5"/>
      <c r="AO404" s="5"/>
      <c r="AP404" s="5"/>
      <c r="AQ404" s="5"/>
      <c r="AR404" s="5"/>
      <c r="AS404" s="5"/>
      <c r="AT404" s="5"/>
      <c r="AU404" s="5"/>
      <c r="AV404" s="5"/>
      <c r="AW404" s="5"/>
      <c r="AX404" s="5"/>
      <c r="AY404" s="5"/>
      <c r="AZ404" s="5"/>
      <c r="BA404" s="5"/>
      <c r="BB404" s="5"/>
      <c r="BC404" s="5"/>
      <c r="BD404" s="5"/>
      <c r="BE404" s="5"/>
      <c r="BF404" s="5"/>
      <c r="BG404" s="5"/>
      <c r="BH404" s="5"/>
      <c r="BI404" s="5"/>
      <c r="BJ404" s="5"/>
      <c r="BK404" s="5"/>
      <c r="BL404" s="5"/>
      <c r="BM404" s="5"/>
      <c r="BN404" s="5"/>
    </row>
    <row r="405" spans="1:66" ht="54" hidden="1">
      <c r="A405" s="120"/>
      <c r="B405" s="124"/>
      <c r="C405" s="124"/>
      <c r="D405" s="168" t="s">
        <v>198</v>
      </c>
      <c r="E405" s="108">
        <f t="shared" si="87"/>
        <v>0</v>
      </c>
      <c r="F405" s="108"/>
      <c r="G405" s="108"/>
      <c r="H405" s="108"/>
      <c r="I405" s="108"/>
      <c r="J405" s="108">
        <f t="shared" si="88"/>
        <v>0</v>
      </c>
      <c r="K405" s="108"/>
      <c r="L405" s="108"/>
      <c r="M405" s="108"/>
      <c r="N405" s="108"/>
      <c r="O405" s="108"/>
      <c r="P405" s="108">
        <f t="shared" si="89"/>
        <v>0</v>
      </c>
      <c r="Q405" s="287">
        <f t="shared" si="90"/>
        <v>0</v>
      </c>
      <c r="R405" s="5"/>
      <c r="S405" s="62"/>
      <c r="T405" s="62"/>
      <c r="U405" s="62"/>
      <c r="V405" s="62"/>
      <c r="W405" s="5"/>
      <c r="X405" s="5"/>
      <c r="Y405" s="5"/>
      <c r="Z405" s="5"/>
      <c r="AA405" s="5"/>
      <c r="AB405" s="5"/>
      <c r="AC405" s="5"/>
      <c r="AD405" s="5"/>
      <c r="AE405" s="5"/>
      <c r="AF405" s="5"/>
      <c r="AG405" s="5"/>
      <c r="AH405" s="5"/>
      <c r="AI405" s="5"/>
      <c r="AJ405" s="5"/>
      <c r="AK405" s="5"/>
      <c r="AL405" s="5"/>
      <c r="AM405" s="5"/>
      <c r="AN405" s="5"/>
      <c r="AO405" s="5"/>
      <c r="AP405" s="5"/>
      <c r="AQ405" s="5"/>
      <c r="AR405" s="5"/>
      <c r="AS405" s="5"/>
      <c r="AT405" s="5"/>
      <c r="AU405" s="5"/>
      <c r="AV405" s="5"/>
      <c r="AW405" s="5"/>
      <c r="AX405" s="5"/>
      <c r="AY405" s="5"/>
      <c r="AZ405" s="5"/>
      <c r="BA405" s="5"/>
      <c r="BB405" s="5"/>
      <c r="BC405" s="5"/>
      <c r="BD405" s="5"/>
      <c r="BE405" s="5"/>
      <c r="BF405" s="5"/>
      <c r="BG405" s="5"/>
      <c r="BH405" s="5"/>
      <c r="BI405" s="5"/>
      <c r="BJ405" s="5"/>
      <c r="BK405" s="5"/>
      <c r="BL405" s="5"/>
      <c r="BM405" s="5"/>
      <c r="BN405" s="5"/>
    </row>
    <row r="406" spans="1:66" ht="28" hidden="1">
      <c r="A406" s="115">
        <v>2417150</v>
      </c>
      <c r="B406" s="119" t="s">
        <v>889</v>
      </c>
      <c r="C406" s="119" t="s">
        <v>888</v>
      </c>
      <c r="D406" s="174" t="s">
        <v>517</v>
      </c>
      <c r="E406" s="162">
        <f>+F406+I406</f>
        <v>0</v>
      </c>
      <c r="F406" s="162"/>
      <c r="G406" s="162"/>
      <c r="H406" s="162"/>
      <c r="I406" s="162"/>
      <c r="J406" s="103">
        <f>+L406+O406</f>
        <v>0</v>
      </c>
      <c r="K406" s="162"/>
      <c r="L406" s="162"/>
      <c r="M406" s="162"/>
      <c r="N406" s="162"/>
      <c r="O406" s="130"/>
      <c r="P406" s="101">
        <f>+E406+J406</f>
        <v>0</v>
      </c>
      <c r="Q406" s="287">
        <f t="shared" si="90"/>
        <v>0</v>
      </c>
      <c r="R406" s="5"/>
      <c r="S406" s="62"/>
      <c r="T406" s="62"/>
      <c r="U406" s="62"/>
      <c r="V406" s="62"/>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c r="BB406" s="5"/>
      <c r="BC406" s="5"/>
      <c r="BD406" s="5"/>
      <c r="BE406" s="5"/>
      <c r="BF406" s="5"/>
      <c r="BG406" s="5"/>
      <c r="BH406" s="5"/>
      <c r="BI406" s="5"/>
      <c r="BJ406" s="5"/>
      <c r="BK406" s="5"/>
      <c r="BL406" s="5"/>
      <c r="BM406" s="5"/>
      <c r="BN406" s="5"/>
    </row>
    <row r="407" spans="1:66" ht="31" hidden="1">
      <c r="A407" s="115">
        <v>2417300</v>
      </c>
      <c r="B407" s="115" t="s">
        <v>0</v>
      </c>
      <c r="C407" s="115" t="s">
        <v>928</v>
      </c>
      <c r="D407" s="185" t="s">
        <v>1</v>
      </c>
      <c r="E407" s="108">
        <f t="shared" si="87"/>
        <v>0</v>
      </c>
      <c r="F407" s="108"/>
      <c r="G407" s="108"/>
      <c r="H407" s="108"/>
      <c r="I407" s="108"/>
      <c r="J407" s="129">
        <f t="shared" si="88"/>
        <v>0</v>
      </c>
      <c r="K407" s="108"/>
      <c r="L407" s="108"/>
      <c r="M407" s="108"/>
      <c r="N407" s="108"/>
      <c r="O407" s="108"/>
      <c r="P407" s="108">
        <f t="shared" si="89"/>
        <v>0</v>
      </c>
      <c r="Q407" s="287">
        <f t="shared" si="90"/>
        <v>0</v>
      </c>
      <c r="R407" s="5"/>
      <c r="S407" s="62"/>
      <c r="T407" s="62"/>
      <c r="U407" s="62"/>
      <c r="V407" s="62"/>
      <c r="W407" s="5"/>
      <c r="X407" s="5"/>
      <c r="Y407" s="5"/>
      <c r="Z407" s="5"/>
      <c r="AA407" s="5"/>
      <c r="AB407" s="5"/>
      <c r="AC407" s="5"/>
      <c r="AD407" s="5"/>
      <c r="AE407" s="5"/>
      <c r="AF407" s="5"/>
      <c r="AG407" s="5"/>
      <c r="AH407" s="5"/>
      <c r="AI407" s="5"/>
      <c r="AJ407" s="5"/>
      <c r="AK407" s="5"/>
      <c r="AL407" s="5"/>
      <c r="AM407" s="5"/>
      <c r="AN407" s="5"/>
      <c r="AO407" s="5"/>
      <c r="AP407" s="5"/>
      <c r="AQ407" s="5"/>
      <c r="AR407" s="5"/>
      <c r="AS407" s="5"/>
      <c r="AT407" s="5"/>
      <c r="AU407" s="5"/>
      <c r="AV407" s="5"/>
      <c r="AW407" s="5"/>
      <c r="AX407" s="5"/>
      <c r="AY407" s="5"/>
      <c r="AZ407" s="5"/>
      <c r="BA407" s="5"/>
      <c r="BB407" s="5"/>
      <c r="BC407" s="5"/>
      <c r="BD407" s="5"/>
      <c r="BE407" s="5"/>
      <c r="BF407" s="5"/>
      <c r="BG407" s="5"/>
      <c r="BH407" s="5"/>
      <c r="BI407" s="5"/>
      <c r="BJ407" s="5"/>
      <c r="BK407" s="5"/>
      <c r="BL407" s="5"/>
      <c r="BM407" s="5"/>
      <c r="BN407" s="5"/>
    </row>
    <row r="408" spans="1:66" ht="42" hidden="1">
      <c r="A408" s="113">
        <v>2417380</v>
      </c>
      <c r="B408" s="113" t="s">
        <v>870</v>
      </c>
      <c r="C408" s="113" t="s">
        <v>869</v>
      </c>
      <c r="D408" s="170" t="s">
        <v>871</v>
      </c>
      <c r="E408" s="129">
        <f t="shared" si="87"/>
        <v>0</v>
      </c>
      <c r="F408" s="129"/>
      <c r="G408" s="129"/>
      <c r="H408" s="129"/>
      <c r="I408" s="129"/>
      <c r="J408" s="129">
        <f t="shared" si="88"/>
        <v>0</v>
      </c>
      <c r="K408" s="129"/>
      <c r="L408" s="129"/>
      <c r="M408" s="129"/>
      <c r="N408" s="129"/>
      <c r="O408" s="129"/>
      <c r="P408" s="129">
        <f t="shared" si="89"/>
        <v>0</v>
      </c>
      <c r="Q408" s="287">
        <f t="shared" si="90"/>
        <v>0</v>
      </c>
      <c r="R408" s="5"/>
      <c r="S408" s="62"/>
      <c r="T408" s="62"/>
      <c r="U408" s="62"/>
      <c r="V408" s="62"/>
      <c r="W408" s="5"/>
      <c r="X408" s="5"/>
      <c r="Y408" s="5"/>
      <c r="Z408" s="5"/>
      <c r="AA408" s="5"/>
      <c r="AB408" s="5"/>
      <c r="AC408" s="5"/>
      <c r="AD408" s="5"/>
      <c r="AE408" s="5"/>
      <c r="AF408" s="5"/>
      <c r="AG408" s="5"/>
      <c r="AH408" s="5"/>
      <c r="AI408" s="5"/>
      <c r="AJ408" s="5"/>
      <c r="AK408" s="5"/>
      <c r="AL408" s="5"/>
      <c r="AM408" s="5"/>
      <c r="AN408" s="5"/>
      <c r="AO408" s="5"/>
      <c r="AP408" s="5"/>
      <c r="AQ408" s="5"/>
      <c r="AR408" s="5"/>
      <c r="AS408" s="5"/>
      <c r="AT408" s="5"/>
      <c r="AU408" s="5"/>
      <c r="AV408" s="5"/>
      <c r="AW408" s="5"/>
      <c r="AX408" s="5"/>
      <c r="AY408" s="5"/>
      <c r="AZ408" s="5"/>
      <c r="BA408" s="5"/>
      <c r="BB408" s="5"/>
      <c r="BC408" s="5"/>
      <c r="BD408" s="5"/>
      <c r="BE408" s="5"/>
      <c r="BF408" s="5"/>
      <c r="BG408" s="5"/>
      <c r="BH408" s="5"/>
      <c r="BI408" s="5"/>
      <c r="BJ408" s="5"/>
      <c r="BK408" s="5"/>
      <c r="BL408" s="5"/>
      <c r="BM408" s="5"/>
      <c r="BN408" s="5"/>
    </row>
    <row r="409" spans="1:66" ht="28" hidden="1">
      <c r="A409" s="142">
        <v>2417670</v>
      </c>
      <c r="B409" s="154">
        <v>7670</v>
      </c>
      <c r="C409" s="142" t="s">
        <v>504</v>
      </c>
      <c r="D409" s="153" t="s">
        <v>695</v>
      </c>
      <c r="E409" s="129">
        <f t="shared" si="87"/>
        <v>0</v>
      </c>
      <c r="F409" s="129"/>
      <c r="G409" s="129"/>
      <c r="H409" s="129"/>
      <c r="I409" s="129"/>
      <c r="J409" s="129">
        <f t="shared" si="88"/>
        <v>0</v>
      </c>
      <c r="K409" s="129"/>
      <c r="L409" s="129"/>
      <c r="M409" s="129"/>
      <c r="N409" s="129"/>
      <c r="O409" s="129">
        <f>3000-3000</f>
        <v>0</v>
      </c>
      <c r="P409" s="129">
        <f t="shared" si="89"/>
        <v>0</v>
      </c>
      <c r="Q409" s="287">
        <f t="shared" si="90"/>
        <v>0</v>
      </c>
      <c r="R409" s="5"/>
      <c r="S409" s="62"/>
      <c r="T409" s="62"/>
      <c r="U409" s="62"/>
      <c r="V409" s="62"/>
      <c r="W409" s="5"/>
      <c r="X409" s="5"/>
      <c r="Y409" s="5"/>
      <c r="Z409" s="5"/>
      <c r="AA409" s="5"/>
      <c r="AB409" s="5"/>
      <c r="AC409" s="5"/>
      <c r="AD409" s="5"/>
      <c r="AE409" s="5"/>
      <c r="AF409" s="5"/>
      <c r="AG409" s="5"/>
      <c r="AH409" s="5"/>
      <c r="AI409" s="5"/>
      <c r="AJ409" s="5"/>
      <c r="AK409" s="5"/>
      <c r="AL409" s="5"/>
      <c r="AM409" s="5"/>
      <c r="AN409" s="5"/>
      <c r="AO409" s="5"/>
      <c r="AP409" s="5"/>
      <c r="AQ409" s="5"/>
      <c r="AR409" s="5"/>
      <c r="AS409" s="5"/>
      <c r="AT409" s="5"/>
      <c r="AU409" s="5"/>
      <c r="AV409" s="5"/>
      <c r="AW409" s="5"/>
      <c r="AX409" s="5"/>
      <c r="AY409" s="5"/>
      <c r="AZ409" s="5"/>
      <c r="BA409" s="5"/>
      <c r="BB409" s="5"/>
      <c r="BC409" s="5"/>
      <c r="BD409" s="5"/>
      <c r="BE409" s="5"/>
      <c r="BF409" s="5"/>
      <c r="BG409" s="5"/>
      <c r="BH409" s="5"/>
      <c r="BI409" s="5"/>
      <c r="BJ409" s="5"/>
      <c r="BK409" s="5"/>
      <c r="BL409" s="5"/>
      <c r="BM409" s="5"/>
      <c r="BN409" s="5"/>
    </row>
    <row r="410" spans="1:66" ht="28" hidden="1">
      <c r="A410" s="115">
        <v>2419800</v>
      </c>
      <c r="B410" s="113" t="s">
        <v>593</v>
      </c>
      <c r="C410" s="113" t="s">
        <v>636</v>
      </c>
      <c r="D410" s="187" t="s">
        <v>530</v>
      </c>
      <c r="E410" s="102">
        <f t="shared" si="87"/>
        <v>0</v>
      </c>
      <c r="F410" s="102"/>
      <c r="G410" s="102"/>
      <c r="H410" s="102"/>
      <c r="I410" s="102"/>
      <c r="J410" s="102">
        <f t="shared" si="88"/>
        <v>0</v>
      </c>
      <c r="K410" s="102"/>
      <c r="L410" s="102"/>
      <c r="M410" s="102"/>
      <c r="N410" s="102"/>
      <c r="O410" s="102"/>
      <c r="P410" s="102">
        <f t="shared" si="89"/>
        <v>0</v>
      </c>
      <c r="Q410" s="287">
        <f t="shared" si="90"/>
        <v>0</v>
      </c>
      <c r="R410" s="5"/>
      <c r="S410" s="62"/>
      <c r="T410" s="62"/>
      <c r="U410" s="62"/>
      <c r="V410" s="62"/>
      <c r="W410" s="5"/>
      <c r="X410" s="5"/>
      <c r="Y410" s="5"/>
      <c r="Z410" s="5"/>
      <c r="AA410" s="5"/>
      <c r="AB410" s="5"/>
      <c r="AC410" s="5"/>
      <c r="AD410" s="5"/>
      <c r="AE410" s="5"/>
      <c r="AF410" s="5"/>
      <c r="AG410" s="5"/>
      <c r="AH410" s="5"/>
      <c r="AI410" s="5"/>
      <c r="AJ410" s="5"/>
      <c r="AK410" s="5"/>
      <c r="AL410" s="5"/>
      <c r="AM410" s="5"/>
      <c r="AN410" s="5"/>
      <c r="AO410" s="5"/>
      <c r="AP410" s="5"/>
      <c r="AQ410" s="5"/>
      <c r="AR410" s="5"/>
      <c r="AS410" s="5"/>
      <c r="AT410" s="5"/>
      <c r="AU410" s="5"/>
      <c r="AV410" s="5"/>
      <c r="AW410" s="5"/>
      <c r="AX410" s="5"/>
      <c r="AY410" s="5"/>
      <c r="AZ410" s="5"/>
      <c r="BA410" s="5"/>
      <c r="BB410" s="5"/>
      <c r="BC410" s="5"/>
      <c r="BD410" s="5"/>
      <c r="BE410" s="5"/>
      <c r="BF410" s="5"/>
      <c r="BG410" s="5"/>
      <c r="BH410" s="5"/>
      <c r="BI410" s="5"/>
      <c r="BJ410" s="5"/>
      <c r="BK410" s="5"/>
      <c r="BL410" s="5"/>
      <c r="BM410" s="5"/>
      <c r="BN410" s="5"/>
    </row>
    <row r="411" spans="1:66" ht="64.5" hidden="1" customHeight="1">
      <c r="A411" s="202" t="s">
        <v>670</v>
      </c>
      <c r="B411" s="202" t="s">
        <v>560</v>
      </c>
      <c r="C411" s="202"/>
      <c r="D411" s="241" t="s">
        <v>609</v>
      </c>
      <c r="E411" s="137">
        <f>+E412+E413+E414</f>
        <v>0</v>
      </c>
      <c r="F411" s="137">
        <f t="shared" ref="F411:P411" si="91">+F412+F413+F414</f>
        <v>0</v>
      </c>
      <c r="G411" s="137">
        <f t="shared" si="91"/>
        <v>0</v>
      </c>
      <c r="H411" s="137">
        <f t="shared" si="91"/>
        <v>0</v>
      </c>
      <c r="I411" s="137">
        <f t="shared" si="91"/>
        <v>0</v>
      </c>
      <c r="J411" s="137">
        <f t="shared" si="91"/>
        <v>0</v>
      </c>
      <c r="K411" s="137">
        <f t="shared" si="91"/>
        <v>0</v>
      </c>
      <c r="L411" s="137">
        <f t="shared" si="91"/>
        <v>0</v>
      </c>
      <c r="M411" s="137">
        <f t="shared" si="91"/>
        <v>0</v>
      </c>
      <c r="N411" s="137">
        <f t="shared" si="91"/>
        <v>0</v>
      </c>
      <c r="O411" s="137">
        <f t="shared" si="91"/>
        <v>0</v>
      </c>
      <c r="P411" s="137">
        <f t="shared" si="91"/>
        <v>0</v>
      </c>
      <c r="Q411" s="289">
        <f t="shared" si="90"/>
        <v>0</v>
      </c>
      <c r="R411" s="252"/>
      <c r="S411" s="252"/>
      <c r="T411" s="254"/>
      <c r="U411" s="62"/>
      <c r="V411" s="62"/>
      <c r="W411" s="5"/>
      <c r="X411" s="5"/>
      <c r="Y411" s="5"/>
      <c r="Z411" s="5"/>
      <c r="AA411" s="5"/>
      <c r="AB411" s="5"/>
      <c r="AC411" s="5"/>
      <c r="AD411" s="5"/>
      <c r="AE411" s="5"/>
      <c r="AF411" s="5"/>
      <c r="AG411" s="5"/>
      <c r="AH411" s="5"/>
      <c r="AI411" s="5"/>
      <c r="AJ411" s="5"/>
      <c r="AK411" s="5"/>
      <c r="AL411" s="5"/>
      <c r="AM411" s="5"/>
      <c r="AN411" s="5"/>
      <c r="AO411" s="5"/>
      <c r="AP411" s="5"/>
      <c r="AQ411" s="5"/>
      <c r="AR411" s="5"/>
      <c r="AS411" s="5"/>
      <c r="AT411" s="5"/>
      <c r="AU411" s="5"/>
      <c r="AV411" s="5"/>
      <c r="AW411" s="5"/>
      <c r="AX411" s="5"/>
      <c r="AY411" s="5"/>
      <c r="AZ411" s="5"/>
      <c r="BA411" s="5"/>
      <c r="BB411" s="5"/>
      <c r="BC411" s="5"/>
      <c r="BD411" s="5"/>
      <c r="BE411" s="5"/>
      <c r="BF411" s="5"/>
      <c r="BG411" s="5"/>
      <c r="BH411" s="5"/>
      <c r="BI411" s="5"/>
      <c r="BJ411" s="5"/>
      <c r="BK411" s="5"/>
      <c r="BL411" s="5"/>
      <c r="BM411" s="5"/>
      <c r="BN411" s="5"/>
    </row>
    <row r="412" spans="1:66" ht="64.5" hidden="1" customHeight="1">
      <c r="A412" s="125" t="s">
        <v>975</v>
      </c>
      <c r="B412" s="125" t="s">
        <v>976</v>
      </c>
      <c r="C412" s="125" t="s">
        <v>977</v>
      </c>
      <c r="D412" s="171" t="s">
        <v>978</v>
      </c>
      <c r="E412" s="138">
        <f>+F412+I412</f>
        <v>0</v>
      </c>
      <c r="F412" s="138"/>
      <c r="G412" s="138"/>
      <c r="H412" s="138"/>
      <c r="I412" s="138"/>
      <c r="J412" s="138">
        <f>+L412+O412</f>
        <v>0</v>
      </c>
      <c r="K412" s="138"/>
      <c r="L412" s="138"/>
      <c r="M412" s="138"/>
      <c r="N412" s="138"/>
      <c r="O412" s="138"/>
      <c r="P412" s="138">
        <f>+E412+J412</f>
        <v>0</v>
      </c>
      <c r="Q412" s="289">
        <f t="shared" si="90"/>
        <v>0</v>
      </c>
      <c r="R412" s="250"/>
      <c r="S412" s="252"/>
      <c r="T412" s="254"/>
      <c r="U412" s="62"/>
      <c r="V412" s="62"/>
      <c r="W412" s="5"/>
      <c r="X412" s="5"/>
      <c r="Y412" s="5"/>
      <c r="Z412" s="5"/>
      <c r="AA412" s="5"/>
      <c r="AB412" s="5"/>
      <c r="AC412" s="5"/>
      <c r="AD412" s="5"/>
      <c r="AE412" s="5"/>
      <c r="AF412" s="5"/>
      <c r="AG412" s="5"/>
      <c r="AH412" s="5"/>
      <c r="AI412" s="5"/>
      <c r="AJ412" s="5"/>
      <c r="AK412" s="5"/>
      <c r="AL412" s="5"/>
      <c r="AM412" s="5"/>
      <c r="AN412" s="5"/>
      <c r="AO412" s="5"/>
      <c r="AP412" s="5"/>
      <c r="AQ412" s="5"/>
      <c r="AR412" s="5"/>
      <c r="AS412" s="5"/>
      <c r="AT412" s="5"/>
      <c r="AU412" s="5"/>
      <c r="AV412" s="5"/>
      <c r="AW412" s="5"/>
      <c r="AX412" s="5"/>
      <c r="AY412" s="5"/>
      <c r="AZ412" s="5"/>
      <c r="BA412" s="5"/>
      <c r="BB412" s="5"/>
      <c r="BC412" s="5"/>
      <c r="BD412" s="5"/>
      <c r="BE412" s="5"/>
      <c r="BF412" s="5"/>
      <c r="BG412" s="5"/>
      <c r="BH412" s="5"/>
      <c r="BI412" s="5"/>
      <c r="BJ412" s="5"/>
      <c r="BK412" s="5"/>
      <c r="BL412" s="5"/>
      <c r="BM412" s="5"/>
      <c r="BN412" s="5"/>
    </row>
    <row r="413" spans="1:66" ht="51.75" hidden="1" customHeight="1">
      <c r="A413" s="119">
        <v>2519770</v>
      </c>
      <c r="B413" s="119" t="s">
        <v>357</v>
      </c>
      <c r="C413" s="119" t="s">
        <v>927</v>
      </c>
      <c r="D413" s="166" t="s">
        <v>397</v>
      </c>
      <c r="E413" s="101">
        <f>+F413+I413</f>
        <v>0</v>
      </c>
      <c r="F413" s="101"/>
      <c r="G413" s="101"/>
      <c r="H413" s="101"/>
      <c r="I413" s="101">
        <f>650000-650000</f>
        <v>0</v>
      </c>
      <c r="J413" s="101">
        <f>+L413+O413</f>
        <v>0</v>
      </c>
      <c r="K413" s="101"/>
      <c r="L413" s="101"/>
      <c r="M413" s="101"/>
      <c r="N413" s="101"/>
      <c r="O413" s="101"/>
      <c r="P413" s="101">
        <f>+E413+J413</f>
        <v>0</v>
      </c>
      <c r="Q413" s="287">
        <f t="shared" ref="Q413:Q487" si="92">+P413</f>
        <v>0</v>
      </c>
      <c r="R413" s="5"/>
      <c r="S413" s="62"/>
      <c r="T413" s="62"/>
      <c r="U413" s="62"/>
      <c r="V413" s="62"/>
      <c r="W413" s="5"/>
      <c r="X413" s="5"/>
      <c r="Y413" s="5"/>
      <c r="Z413" s="5"/>
      <c r="AA413" s="5"/>
      <c r="AB413" s="5"/>
      <c r="AC413" s="5"/>
      <c r="AD413" s="5"/>
      <c r="AE413" s="5"/>
      <c r="AF413" s="5"/>
      <c r="AG413" s="5"/>
      <c r="AH413" s="5"/>
      <c r="AI413" s="5"/>
      <c r="AJ413" s="5"/>
      <c r="AK413" s="5"/>
      <c r="AL413" s="5"/>
      <c r="AM413" s="5"/>
      <c r="AN413" s="5"/>
      <c r="AO413" s="5"/>
      <c r="AP413" s="5"/>
      <c r="AQ413" s="5"/>
      <c r="AR413" s="5"/>
      <c r="AS413" s="5"/>
      <c r="AT413" s="5"/>
      <c r="AU413" s="5"/>
      <c r="AV413" s="5"/>
      <c r="AW413" s="5"/>
      <c r="AX413" s="5"/>
      <c r="AY413" s="5"/>
      <c r="AZ413" s="5"/>
      <c r="BA413" s="5"/>
      <c r="BB413" s="5"/>
      <c r="BC413" s="5"/>
      <c r="BD413" s="5"/>
      <c r="BE413" s="5"/>
      <c r="BF413" s="5"/>
      <c r="BG413" s="5"/>
      <c r="BH413" s="5"/>
      <c r="BI413" s="5"/>
      <c r="BJ413" s="5"/>
      <c r="BK413" s="5"/>
      <c r="BL413" s="5"/>
      <c r="BM413" s="5"/>
      <c r="BN413" s="5"/>
    </row>
    <row r="414" spans="1:66" ht="60.75" hidden="1" customHeight="1">
      <c r="A414" s="115" t="s">
        <v>733</v>
      </c>
      <c r="B414" s="113" t="s">
        <v>593</v>
      </c>
      <c r="C414" s="113" t="s">
        <v>636</v>
      </c>
      <c r="D414" s="187" t="s">
        <v>269</v>
      </c>
      <c r="E414" s="101">
        <f>+F414+I414</f>
        <v>0</v>
      </c>
      <c r="F414" s="101"/>
      <c r="G414" s="101"/>
      <c r="H414" s="101"/>
      <c r="I414" s="101">
        <f>650000-650000</f>
        <v>0</v>
      </c>
      <c r="J414" s="101">
        <f>+L414+O414</f>
        <v>0</v>
      </c>
      <c r="K414" s="101"/>
      <c r="L414" s="101"/>
      <c r="M414" s="101"/>
      <c r="N414" s="101"/>
      <c r="O414" s="101"/>
      <c r="P414" s="101">
        <f>+E414+J414</f>
        <v>0</v>
      </c>
      <c r="Q414" s="287">
        <f t="shared" si="92"/>
        <v>0</v>
      </c>
      <c r="R414" s="5"/>
      <c r="S414" s="62"/>
      <c r="T414" s="62"/>
      <c r="U414" s="62"/>
      <c r="V414" s="62"/>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c r="BB414" s="5"/>
      <c r="BC414" s="5"/>
      <c r="BD414" s="5"/>
      <c r="BE414" s="5"/>
      <c r="BF414" s="5"/>
      <c r="BG414" s="5"/>
      <c r="BH414" s="5"/>
      <c r="BI414" s="5"/>
      <c r="BJ414" s="5"/>
      <c r="BK414" s="5"/>
      <c r="BL414" s="5"/>
      <c r="BM414" s="5"/>
      <c r="BN414" s="5"/>
    </row>
    <row r="415" spans="1:66" ht="15.5" hidden="1">
      <c r="A415" s="120"/>
      <c r="B415" s="120"/>
      <c r="C415" s="120"/>
      <c r="D415" s="172"/>
      <c r="E415" s="129">
        <f>+F415+I415</f>
        <v>0</v>
      </c>
      <c r="F415" s="129"/>
      <c r="G415" s="129"/>
      <c r="H415" s="129"/>
      <c r="I415" s="129"/>
      <c r="J415" s="129"/>
      <c r="K415" s="129"/>
      <c r="L415" s="129"/>
      <c r="M415" s="129"/>
      <c r="N415" s="129"/>
      <c r="O415" s="129"/>
      <c r="P415" s="129">
        <f>+E415+J415</f>
        <v>0</v>
      </c>
      <c r="Q415" s="287">
        <f t="shared" si="92"/>
        <v>0</v>
      </c>
      <c r="R415" s="5"/>
      <c r="S415" s="62"/>
      <c r="T415" s="62"/>
      <c r="U415" s="62"/>
      <c r="V415" s="62"/>
      <c r="W415" s="5"/>
      <c r="X415" s="5"/>
      <c r="Y415" s="5"/>
      <c r="Z415" s="5"/>
      <c r="AA415" s="5"/>
      <c r="AB415" s="5"/>
      <c r="AC415" s="5"/>
      <c r="AD415" s="5"/>
      <c r="AE415" s="5"/>
      <c r="AF415" s="5"/>
      <c r="AG415" s="5"/>
      <c r="AH415" s="5"/>
      <c r="AI415" s="5"/>
      <c r="AJ415" s="5"/>
      <c r="AK415" s="5"/>
      <c r="AL415" s="5"/>
      <c r="AM415" s="5"/>
      <c r="AN415" s="5"/>
      <c r="AO415" s="5"/>
      <c r="AP415" s="5"/>
      <c r="AQ415" s="5"/>
      <c r="AR415" s="5"/>
      <c r="AS415" s="5"/>
      <c r="AT415" s="5"/>
      <c r="AU415" s="5"/>
      <c r="AV415" s="5"/>
      <c r="AW415" s="5"/>
      <c r="AX415" s="5"/>
      <c r="AY415" s="5"/>
      <c r="AZ415" s="5"/>
      <c r="BA415" s="5"/>
      <c r="BB415" s="5"/>
      <c r="BC415" s="5"/>
      <c r="BD415" s="5"/>
      <c r="BE415" s="5"/>
      <c r="BF415" s="5"/>
      <c r="BG415" s="5"/>
      <c r="BH415" s="5"/>
      <c r="BI415" s="5"/>
      <c r="BJ415" s="5"/>
      <c r="BK415" s="5"/>
      <c r="BL415" s="5"/>
      <c r="BM415" s="5"/>
      <c r="BN415" s="5"/>
    </row>
    <row r="416" spans="1:66" ht="46" hidden="1">
      <c r="A416" s="120"/>
      <c r="B416" s="120"/>
      <c r="C416" s="120"/>
      <c r="D416" s="167" t="s">
        <v>310</v>
      </c>
      <c r="E416" s="129">
        <f>+F416+I416</f>
        <v>0</v>
      </c>
      <c r="F416" s="129"/>
      <c r="G416" s="129"/>
      <c r="H416" s="129"/>
      <c r="I416" s="129"/>
      <c r="J416" s="129">
        <f>+L416+O416</f>
        <v>0</v>
      </c>
      <c r="K416" s="129"/>
      <c r="L416" s="129"/>
      <c r="M416" s="129"/>
      <c r="N416" s="129"/>
      <c r="O416" s="129"/>
      <c r="P416" s="129">
        <f>+E416+J416</f>
        <v>0</v>
      </c>
      <c r="Q416" s="287">
        <f t="shared" si="92"/>
        <v>0</v>
      </c>
      <c r="R416" s="5"/>
      <c r="S416" s="62"/>
      <c r="T416" s="62"/>
      <c r="U416" s="62"/>
      <c r="V416" s="62"/>
      <c r="W416" s="5"/>
      <c r="X416" s="5"/>
      <c r="Y416" s="5"/>
      <c r="Z416" s="5"/>
      <c r="AA416" s="5"/>
      <c r="AB416" s="5"/>
      <c r="AC416" s="5"/>
      <c r="AD416" s="5"/>
      <c r="AE416" s="5"/>
      <c r="AF416" s="5"/>
      <c r="AG416" s="5"/>
      <c r="AH416" s="5"/>
      <c r="AI416" s="5"/>
      <c r="AJ416" s="5"/>
      <c r="AK416" s="5"/>
      <c r="AL416" s="5"/>
      <c r="AM416" s="5"/>
      <c r="AN416" s="5"/>
      <c r="AO416" s="5"/>
      <c r="AP416" s="5"/>
      <c r="AQ416" s="5"/>
      <c r="AR416" s="5"/>
      <c r="AS416" s="5"/>
      <c r="AT416" s="5"/>
      <c r="AU416" s="5"/>
      <c r="AV416" s="5"/>
      <c r="AW416" s="5"/>
      <c r="AX416" s="5"/>
      <c r="AY416" s="5"/>
      <c r="AZ416" s="5"/>
      <c r="BA416" s="5"/>
      <c r="BB416" s="5"/>
      <c r="BC416" s="5"/>
      <c r="BD416" s="5"/>
      <c r="BE416" s="5"/>
      <c r="BF416" s="5"/>
      <c r="BG416" s="5"/>
      <c r="BH416" s="5"/>
      <c r="BI416" s="5"/>
      <c r="BJ416" s="5"/>
      <c r="BK416" s="5"/>
      <c r="BL416" s="5"/>
      <c r="BM416" s="5"/>
      <c r="BN416" s="5"/>
    </row>
    <row r="417" spans="1:66" ht="39" hidden="1" customHeight="1">
      <c r="A417" s="202" t="s">
        <v>671</v>
      </c>
      <c r="B417" s="202" t="s">
        <v>176</v>
      </c>
      <c r="C417" s="202"/>
      <c r="D417" s="228" t="s">
        <v>598</v>
      </c>
      <c r="E417" s="137">
        <f t="shared" ref="E417:P417" si="93">+E419+E422+E421+E420+E418</f>
        <v>0</v>
      </c>
      <c r="F417" s="137">
        <f t="shared" si="93"/>
        <v>0</v>
      </c>
      <c r="G417" s="137">
        <f t="shared" si="93"/>
        <v>0</v>
      </c>
      <c r="H417" s="137">
        <f t="shared" si="93"/>
        <v>0</v>
      </c>
      <c r="I417" s="137">
        <f t="shared" si="93"/>
        <v>0</v>
      </c>
      <c r="J417" s="137">
        <f t="shared" si="93"/>
        <v>0</v>
      </c>
      <c r="K417" s="137">
        <f t="shared" si="93"/>
        <v>0</v>
      </c>
      <c r="L417" s="137">
        <f t="shared" si="93"/>
        <v>0</v>
      </c>
      <c r="M417" s="137">
        <f t="shared" si="93"/>
        <v>0</v>
      </c>
      <c r="N417" s="137">
        <f t="shared" si="93"/>
        <v>0</v>
      </c>
      <c r="O417" s="137">
        <f t="shared" si="93"/>
        <v>0</v>
      </c>
      <c r="P417" s="137">
        <f t="shared" si="93"/>
        <v>0</v>
      </c>
      <c r="Q417" s="289">
        <f t="shared" si="92"/>
        <v>0</v>
      </c>
      <c r="R417" s="217"/>
      <c r="S417" s="252"/>
      <c r="T417" s="254"/>
      <c r="U417" s="62"/>
      <c r="V417" s="62"/>
      <c r="W417" s="5"/>
      <c r="X417" s="5"/>
      <c r="Y417" s="5"/>
      <c r="Z417" s="5"/>
      <c r="AA417" s="5"/>
      <c r="AB417" s="5"/>
      <c r="AC417" s="5"/>
      <c r="AD417" s="5"/>
      <c r="AE417" s="5"/>
      <c r="AF417" s="5"/>
      <c r="AG417" s="5"/>
      <c r="AH417" s="5"/>
      <c r="AI417" s="5"/>
      <c r="AJ417" s="5"/>
      <c r="AK417" s="5"/>
      <c r="AL417" s="5"/>
      <c r="AM417" s="5"/>
      <c r="AN417" s="5"/>
      <c r="AO417" s="5"/>
      <c r="AP417" s="5"/>
      <c r="AQ417" s="5"/>
      <c r="AR417" s="5"/>
      <c r="AS417" s="5"/>
      <c r="AT417" s="5"/>
      <c r="AU417" s="5"/>
      <c r="AV417" s="5"/>
      <c r="AW417" s="5"/>
      <c r="AX417" s="5"/>
      <c r="AY417" s="5"/>
      <c r="AZ417" s="5"/>
      <c r="BA417" s="5"/>
      <c r="BB417" s="5"/>
      <c r="BC417" s="5"/>
      <c r="BD417" s="5"/>
      <c r="BE417" s="5"/>
      <c r="BF417" s="5"/>
      <c r="BG417" s="5"/>
      <c r="BH417" s="5"/>
      <c r="BI417" s="5"/>
      <c r="BJ417" s="5"/>
      <c r="BK417" s="5"/>
      <c r="BL417" s="5"/>
      <c r="BM417" s="5"/>
      <c r="BN417" s="5"/>
    </row>
    <row r="418" spans="1:66" ht="99" hidden="1" customHeight="1">
      <c r="A418" s="125" t="s">
        <v>281</v>
      </c>
      <c r="B418" s="125" t="s">
        <v>38</v>
      </c>
      <c r="C418" s="125" t="s">
        <v>478</v>
      </c>
      <c r="D418" s="230" t="s">
        <v>282</v>
      </c>
      <c r="E418" s="138">
        <f t="shared" ref="E418:E423" si="94">+F418+I418</f>
        <v>0</v>
      </c>
      <c r="F418" s="138"/>
      <c r="G418" s="138"/>
      <c r="H418" s="138"/>
      <c r="I418" s="138"/>
      <c r="J418" s="138">
        <f t="shared" ref="J418:J423" si="95">+L418+O418</f>
        <v>0</v>
      </c>
      <c r="K418" s="138"/>
      <c r="L418" s="138"/>
      <c r="M418" s="138"/>
      <c r="N418" s="138"/>
      <c r="O418" s="138"/>
      <c r="P418" s="138">
        <f>+E418+J418</f>
        <v>0</v>
      </c>
      <c r="Q418" s="287">
        <f t="shared" si="92"/>
        <v>0</v>
      </c>
      <c r="R418" s="217"/>
      <c r="S418" s="62"/>
      <c r="T418" s="254"/>
      <c r="U418" s="62"/>
      <c r="V418" s="62"/>
      <c r="W418" s="5"/>
      <c r="X418" s="5"/>
      <c r="Y418" s="5"/>
      <c r="Z418" s="5"/>
      <c r="AA418" s="5"/>
      <c r="AB418" s="5"/>
      <c r="AC418" s="5"/>
      <c r="AD418" s="5"/>
      <c r="AE418" s="5"/>
      <c r="AF418" s="5"/>
      <c r="AG418" s="5"/>
      <c r="AH418" s="5"/>
      <c r="AI418" s="5"/>
      <c r="AJ418" s="5"/>
      <c r="AK418" s="5"/>
      <c r="AL418" s="5"/>
      <c r="AM418" s="5"/>
      <c r="AN418" s="5"/>
      <c r="AO418" s="5"/>
      <c r="AP418" s="5"/>
      <c r="AQ418" s="5"/>
      <c r="AR418" s="5"/>
      <c r="AS418" s="5"/>
      <c r="AT418" s="5"/>
      <c r="AU418" s="5"/>
      <c r="AV418" s="5"/>
      <c r="AW418" s="5"/>
      <c r="AX418" s="5"/>
      <c r="AY418" s="5"/>
      <c r="AZ418" s="5"/>
      <c r="BA418" s="5"/>
      <c r="BB418" s="5"/>
      <c r="BC418" s="5"/>
      <c r="BD418" s="5"/>
      <c r="BE418" s="5"/>
      <c r="BF418" s="5"/>
      <c r="BG418" s="5"/>
      <c r="BH418" s="5"/>
      <c r="BI418" s="5"/>
      <c r="BJ418" s="5"/>
      <c r="BK418" s="5"/>
      <c r="BL418" s="5"/>
      <c r="BM418" s="5"/>
      <c r="BN418" s="5"/>
    </row>
    <row r="419" spans="1:66" ht="39" hidden="1" customHeight="1">
      <c r="A419" s="115" t="s">
        <v>979</v>
      </c>
      <c r="B419" s="115" t="s">
        <v>980</v>
      </c>
      <c r="C419" s="115" t="s">
        <v>977</v>
      </c>
      <c r="D419" s="96" t="s">
        <v>861</v>
      </c>
      <c r="E419" s="201">
        <f t="shared" si="94"/>
        <v>0</v>
      </c>
      <c r="F419" s="201"/>
      <c r="G419" s="201"/>
      <c r="H419" s="201"/>
      <c r="I419" s="201"/>
      <c r="J419" s="138">
        <f t="shared" si="95"/>
        <v>0</v>
      </c>
      <c r="K419" s="201"/>
      <c r="L419" s="201"/>
      <c r="M419" s="201"/>
      <c r="N419" s="201"/>
      <c r="O419" s="201"/>
      <c r="P419" s="138">
        <f t="shared" ref="P419:P428" si="96">+E419+J419</f>
        <v>0</v>
      </c>
      <c r="Q419" s="289">
        <f t="shared" si="92"/>
        <v>0</v>
      </c>
      <c r="R419" s="5"/>
      <c r="S419" s="62"/>
      <c r="T419" s="62"/>
      <c r="U419" s="62"/>
      <c r="V419" s="62"/>
      <c r="W419" s="5"/>
      <c r="X419" s="5"/>
      <c r="Y419" s="5"/>
      <c r="Z419" s="5"/>
      <c r="AA419" s="5"/>
      <c r="AB419" s="5"/>
      <c r="AC419" s="5"/>
      <c r="AD419" s="5"/>
      <c r="AE419" s="5"/>
      <c r="AF419" s="5"/>
      <c r="AG419" s="5"/>
      <c r="AH419" s="5"/>
      <c r="AI419" s="5"/>
      <c r="AJ419" s="5"/>
      <c r="AK419" s="5"/>
      <c r="AL419" s="5"/>
      <c r="AM419" s="5"/>
      <c r="AN419" s="5"/>
      <c r="AO419" s="5"/>
      <c r="AP419" s="5"/>
      <c r="AQ419" s="5"/>
      <c r="AR419" s="5"/>
      <c r="AS419" s="5"/>
      <c r="AT419" s="5"/>
      <c r="AU419" s="5"/>
      <c r="AV419" s="5"/>
      <c r="AW419" s="5"/>
      <c r="AX419" s="5"/>
      <c r="AY419" s="5"/>
      <c r="AZ419" s="5"/>
      <c r="BA419" s="5"/>
      <c r="BB419" s="5"/>
      <c r="BC419" s="5"/>
      <c r="BD419" s="5"/>
      <c r="BE419" s="5"/>
      <c r="BF419" s="5"/>
      <c r="BG419" s="5"/>
      <c r="BH419" s="5"/>
      <c r="BI419" s="5"/>
      <c r="BJ419" s="5"/>
      <c r="BK419" s="5"/>
      <c r="BL419" s="5"/>
      <c r="BM419" s="5"/>
      <c r="BN419" s="5"/>
    </row>
    <row r="420" spans="1:66" ht="68.25" hidden="1" customHeight="1">
      <c r="A420" s="115" t="s">
        <v>266</v>
      </c>
      <c r="B420" s="115" t="s">
        <v>955</v>
      </c>
      <c r="C420" s="115" t="s">
        <v>703</v>
      </c>
      <c r="D420" s="96" t="s">
        <v>807</v>
      </c>
      <c r="E420" s="201">
        <f t="shared" si="94"/>
        <v>0</v>
      </c>
      <c r="F420" s="201"/>
      <c r="G420" s="201"/>
      <c r="H420" s="201"/>
      <c r="I420" s="201"/>
      <c r="J420" s="138">
        <f t="shared" si="95"/>
        <v>0</v>
      </c>
      <c r="K420" s="201"/>
      <c r="L420" s="201"/>
      <c r="M420" s="201"/>
      <c r="N420" s="201"/>
      <c r="O420" s="201"/>
      <c r="P420" s="138">
        <f>+E420+J420</f>
        <v>0</v>
      </c>
      <c r="Q420" s="287">
        <f t="shared" si="92"/>
        <v>0</v>
      </c>
      <c r="R420" s="5"/>
      <c r="S420" s="62"/>
      <c r="T420" s="62"/>
      <c r="U420" s="62"/>
      <c r="V420" s="62"/>
      <c r="W420" s="5"/>
      <c r="X420" s="5"/>
      <c r="Y420" s="5"/>
      <c r="Z420" s="5"/>
      <c r="AA420" s="5"/>
      <c r="AB420" s="5"/>
      <c r="AC420" s="5"/>
      <c r="AD420" s="5"/>
      <c r="AE420" s="5"/>
      <c r="AF420" s="5"/>
      <c r="AG420" s="5"/>
      <c r="AH420" s="5"/>
      <c r="AI420" s="5"/>
      <c r="AJ420" s="5"/>
      <c r="AK420" s="5"/>
      <c r="AL420" s="5"/>
      <c r="AM420" s="5"/>
      <c r="AN420" s="5"/>
      <c r="AO420" s="5"/>
      <c r="AP420" s="5"/>
      <c r="AQ420" s="5"/>
      <c r="AR420" s="5"/>
      <c r="AS420" s="5"/>
      <c r="AT420" s="5"/>
      <c r="AU420" s="5"/>
      <c r="AV420" s="5"/>
      <c r="AW420" s="5"/>
      <c r="AX420" s="5"/>
      <c r="AY420" s="5"/>
      <c r="AZ420" s="5"/>
      <c r="BA420" s="5"/>
      <c r="BB420" s="5"/>
      <c r="BC420" s="5"/>
      <c r="BD420" s="5"/>
      <c r="BE420" s="5"/>
      <c r="BF420" s="5"/>
      <c r="BG420" s="5"/>
      <c r="BH420" s="5"/>
      <c r="BI420" s="5"/>
      <c r="BJ420" s="5"/>
      <c r="BK420" s="5"/>
      <c r="BL420" s="5"/>
      <c r="BM420" s="5"/>
      <c r="BN420" s="5"/>
    </row>
    <row r="421" spans="1:66" ht="39" hidden="1" customHeight="1">
      <c r="A421" s="119" t="s">
        <v>550</v>
      </c>
      <c r="B421" s="119" t="s">
        <v>357</v>
      </c>
      <c r="C421" s="119" t="s">
        <v>927</v>
      </c>
      <c r="D421" s="166" t="s">
        <v>397</v>
      </c>
      <c r="E421" s="101">
        <f t="shared" si="94"/>
        <v>0</v>
      </c>
      <c r="F421" s="101"/>
      <c r="G421" s="101"/>
      <c r="H421" s="101"/>
      <c r="I421" s="101">
        <f>650000-650000</f>
        <v>0</v>
      </c>
      <c r="J421" s="101">
        <f t="shared" si="95"/>
        <v>0</v>
      </c>
      <c r="K421" s="101"/>
      <c r="L421" s="101"/>
      <c r="M421" s="101"/>
      <c r="N421" s="101"/>
      <c r="O421" s="101"/>
      <c r="P421" s="101">
        <f>+E421+J421</f>
        <v>0</v>
      </c>
      <c r="Q421" s="287">
        <f t="shared" si="92"/>
        <v>0</v>
      </c>
      <c r="R421" s="5"/>
      <c r="S421" s="62"/>
      <c r="T421" s="62"/>
      <c r="U421" s="62"/>
      <c r="V421" s="62"/>
      <c r="W421" s="5"/>
      <c r="X421" s="5"/>
      <c r="Y421" s="5"/>
      <c r="Z421" s="5"/>
      <c r="AA421" s="5"/>
      <c r="AB421" s="5"/>
      <c r="AC421" s="5"/>
      <c r="AD421" s="5"/>
      <c r="AE421" s="5"/>
      <c r="AF421" s="5"/>
      <c r="AG421" s="5"/>
      <c r="AH421" s="5"/>
      <c r="AI421" s="5"/>
      <c r="AJ421" s="5"/>
      <c r="AK421" s="5"/>
      <c r="AL421" s="5"/>
      <c r="AM421" s="5"/>
      <c r="AN421" s="5"/>
      <c r="AO421" s="5"/>
      <c r="AP421" s="5"/>
      <c r="AQ421" s="5"/>
      <c r="AR421" s="5"/>
      <c r="AS421" s="5"/>
      <c r="AT421" s="5"/>
      <c r="AU421" s="5"/>
      <c r="AV421" s="5"/>
      <c r="AW421" s="5"/>
      <c r="AX421" s="5"/>
      <c r="AY421" s="5"/>
      <c r="AZ421" s="5"/>
      <c r="BA421" s="5"/>
      <c r="BB421" s="5"/>
      <c r="BC421" s="5"/>
      <c r="BD421" s="5"/>
      <c r="BE421" s="5"/>
      <c r="BF421" s="5"/>
      <c r="BG421" s="5"/>
      <c r="BH421" s="5"/>
      <c r="BI421" s="5"/>
      <c r="BJ421" s="5"/>
      <c r="BK421" s="5"/>
      <c r="BL421" s="5"/>
      <c r="BM421" s="5"/>
      <c r="BN421" s="5"/>
    </row>
    <row r="422" spans="1:66" ht="39.65" hidden="1" customHeight="1">
      <c r="A422" s="276" t="s">
        <v>981</v>
      </c>
      <c r="B422" s="281" t="s">
        <v>786</v>
      </c>
      <c r="C422" s="281" t="s">
        <v>343</v>
      </c>
      <c r="D422" s="278" t="s">
        <v>117</v>
      </c>
      <c r="E422" s="279">
        <f t="shared" si="94"/>
        <v>0</v>
      </c>
      <c r="F422" s="279"/>
      <c r="G422" s="279"/>
      <c r="H422" s="279"/>
      <c r="I422" s="279"/>
      <c r="J422" s="280">
        <f t="shared" si="95"/>
        <v>0</v>
      </c>
      <c r="K422" s="279"/>
      <c r="L422" s="279"/>
      <c r="M422" s="279"/>
      <c r="N422" s="279"/>
      <c r="O422" s="279"/>
      <c r="P422" s="280">
        <f t="shared" si="96"/>
        <v>0</v>
      </c>
      <c r="Q422" s="287">
        <f t="shared" si="92"/>
        <v>0</v>
      </c>
      <c r="R422" s="5"/>
      <c r="S422" s="62"/>
      <c r="T422" s="62"/>
      <c r="U422" s="62"/>
      <c r="V422" s="62"/>
      <c r="W422" s="5"/>
      <c r="X422" s="5"/>
      <c r="Y422" s="5"/>
      <c r="Z422" s="5"/>
      <c r="AA422" s="5"/>
      <c r="AB422" s="5"/>
      <c r="AC422" s="5"/>
      <c r="AD422" s="5"/>
      <c r="AE422" s="5"/>
      <c r="AF422" s="5"/>
      <c r="AG422" s="5"/>
      <c r="AH422" s="5"/>
      <c r="AI422" s="5"/>
      <c r="AJ422" s="5"/>
      <c r="AK422" s="5"/>
      <c r="AL422" s="5"/>
      <c r="AM422" s="5"/>
      <c r="AN422" s="5"/>
      <c r="AO422" s="5"/>
      <c r="AP422" s="5"/>
      <c r="AQ422" s="5"/>
      <c r="AR422" s="5"/>
      <c r="AS422" s="5"/>
      <c r="AT422" s="5"/>
      <c r="AU422" s="5"/>
      <c r="AV422" s="5"/>
      <c r="AW422" s="5"/>
      <c r="AX422" s="5"/>
      <c r="AY422" s="5"/>
      <c r="AZ422" s="5"/>
      <c r="BA422" s="5"/>
      <c r="BB422" s="5"/>
      <c r="BC422" s="5"/>
      <c r="BD422" s="5"/>
      <c r="BE422" s="5"/>
      <c r="BF422" s="5"/>
      <c r="BG422" s="5"/>
      <c r="BH422" s="5"/>
      <c r="BI422" s="5"/>
      <c r="BJ422" s="5"/>
      <c r="BK422" s="5"/>
      <c r="BL422" s="5"/>
      <c r="BM422" s="5"/>
      <c r="BN422" s="5"/>
    </row>
    <row r="423" spans="1:66" ht="87" hidden="1" customHeight="1">
      <c r="A423" s="125" t="s">
        <v>323</v>
      </c>
      <c r="B423" s="125" t="s">
        <v>324</v>
      </c>
      <c r="C423" s="125" t="s">
        <v>325</v>
      </c>
      <c r="D423" s="171" t="s">
        <v>326</v>
      </c>
      <c r="E423" s="138">
        <f t="shared" si="94"/>
        <v>0</v>
      </c>
      <c r="F423" s="138"/>
      <c r="G423" s="138"/>
      <c r="H423" s="138"/>
      <c r="I423" s="138"/>
      <c r="J423" s="138">
        <f t="shared" si="95"/>
        <v>0</v>
      </c>
      <c r="K423" s="138"/>
      <c r="L423" s="138"/>
      <c r="M423" s="138"/>
      <c r="N423" s="138"/>
      <c r="O423" s="138"/>
      <c r="P423" s="138">
        <f>+E423+J423</f>
        <v>0</v>
      </c>
      <c r="Q423" s="289">
        <f t="shared" si="92"/>
        <v>0</v>
      </c>
      <c r="R423" s="290"/>
      <c r="S423" s="290"/>
      <c r="T423" s="291"/>
      <c r="U423" s="292"/>
      <c r="V423" s="292"/>
      <c r="W423" s="259"/>
      <c r="X423" s="259"/>
      <c r="Y423" s="259"/>
      <c r="Z423" s="259"/>
      <c r="AA423" s="259"/>
      <c r="AB423" s="259"/>
      <c r="AC423" s="259"/>
      <c r="AD423" s="259"/>
      <c r="AE423" s="259"/>
      <c r="AF423" s="259"/>
      <c r="AG423" s="259"/>
      <c r="AH423" s="259"/>
      <c r="AI423" s="259"/>
      <c r="AJ423" s="259"/>
      <c r="AK423" s="259"/>
      <c r="AL423" s="259"/>
      <c r="AM423" s="259"/>
      <c r="AN423" s="259"/>
      <c r="AO423" s="5"/>
      <c r="AP423" s="5"/>
      <c r="AQ423" s="5"/>
      <c r="AR423" s="5"/>
      <c r="AS423" s="5"/>
      <c r="AT423" s="5"/>
      <c r="AU423" s="5"/>
      <c r="AV423" s="5"/>
      <c r="AW423" s="5"/>
      <c r="AX423" s="5"/>
      <c r="AY423" s="5"/>
      <c r="AZ423" s="5"/>
      <c r="BA423" s="5"/>
      <c r="BB423" s="5"/>
      <c r="BC423" s="5"/>
      <c r="BD423" s="5"/>
      <c r="BE423" s="5"/>
      <c r="BF423" s="5"/>
      <c r="BG423" s="5"/>
      <c r="BH423" s="5"/>
      <c r="BI423" s="5"/>
      <c r="BJ423" s="5"/>
      <c r="BK423" s="5"/>
      <c r="BL423" s="5"/>
      <c r="BM423" s="5"/>
      <c r="BN423" s="5"/>
    </row>
    <row r="424" spans="1:66" ht="31" hidden="1">
      <c r="A424" s="125" t="s">
        <v>849</v>
      </c>
      <c r="B424" s="125" t="s">
        <v>0</v>
      </c>
      <c r="C424" s="125" t="s">
        <v>928</v>
      </c>
      <c r="D424" s="166" t="s">
        <v>1</v>
      </c>
      <c r="E424" s="100"/>
      <c r="F424" s="100"/>
      <c r="G424" s="100"/>
      <c r="H424" s="100"/>
      <c r="I424" s="100"/>
      <c r="J424" s="101">
        <f t="shared" ref="J424:J432" si="97">+L424+O424</f>
        <v>0</v>
      </c>
      <c r="K424" s="101"/>
      <c r="L424" s="100"/>
      <c r="M424" s="100"/>
      <c r="N424" s="100"/>
      <c r="O424" s="101"/>
      <c r="P424" s="101">
        <f t="shared" si="96"/>
        <v>0</v>
      </c>
      <c r="Q424" s="287">
        <f t="shared" si="92"/>
        <v>0</v>
      </c>
      <c r="R424" s="5"/>
      <c r="S424" s="62"/>
      <c r="T424" s="62"/>
      <c r="U424" s="62"/>
      <c r="V424" s="62"/>
      <c r="W424" s="5"/>
      <c r="X424" s="5"/>
      <c r="Y424" s="5"/>
      <c r="Z424" s="5"/>
      <c r="AA424" s="5"/>
      <c r="AB424" s="5"/>
      <c r="AC424" s="5"/>
      <c r="AD424" s="5"/>
      <c r="AE424" s="5"/>
      <c r="AF424" s="5"/>
      <c r="AG424" s="5"/>
      <c r="AH424" s="5"/>
      <c r="AI424" s="5"/>
      <c r="AJ424" s="5"/>
      <c r="AK424" s="5"/>
      <c r="AL424" s="5"/>
      <c r="AM424" s="5"/>
      <c r="AN424" s="5"/>
      <c r="AO424" s="5"/>
      <c r="AP424" s="5"/>
      <c r="AQ424" s="5"/>
      <c r="AR424" s="5"/>
      <c r="AS424" s="5"/>
      <c r="AT424" s="5"/>
      <c r="AU424" s="5"/>
      <c r="AV424" s="5"/>
      <c r="AW424" s="5"/>
      <c r="AX424" s="5"/>
      <c r="AY424" s="5"/>
      <c r="AZ424" s="5"/>
      <c r="BA424" s="5"/>
      <c r="BB424" s="5"/>
      <c r="BC424" s="5"/>
      <c r="BD424" s="5"/>
      <c r="BE424" s="5"/>
      <c r="BF424" s="5"/>
      <c r="BG424" s="5"/>
      <c r="BH424" s="5"/>
      <c r="BI424" s="5"/>
      <c r="BJ424" s="5"/>
      <c r="BK424" s="5"/>
      <c r="BL424" s="5"/>
      <c r="BM424" s="5"/>
      <c r="BN424" s="5"/>
    </row>
    <row r="425" spans="1:66" ht="31" hidden="1">
      <c r="A425" s="139">
        <v>2717110</v>
      </c>
      <c r="B425" s="139" t="s">
        <v>518</v>
      </c>
      <c r="C425" s="203" t="s">
        <v>826</v>
      </c>
      <c r="D425" s="2" t="s">
        <v>838</v>
      </c>
      <c r="E425" s="101">
        <f>+F425+I425</f>
        <v>0</v>
      </c>
      <c r="F425" s="101">
        <f>500000-500000</f>
        <v>0</v>
      </c>
      <c r="G425" s="101"/>
      <c r="H425" s="101"/>
      <c r="I425" s="101"/>
      <c r="J425" s="101">
        <f t="shared" si="97"/>
        <v>0</v>
      </c>
      <c r="K425" s="101"/>
      <c r="L425" s="101"/>
      <c r="M425" s="101"/>
      <c r="N425" s="101"/>
      <c r="O425" s="101"/>
      <c r="P425" s="101">
        <f t="shared" si="96"/>
        <v>0</v>
      </c>
      <c r="Q425" s="287">
        <f t="shared" si="92"/>
        <v>0</v>
      </c>
      <c r="R425" s="5"/>
      <c r="S425" s="62"/>
      <c r="T425" s="62"/>
      <c r="U425" s="62"/>
      <c r="V425" s="62"/>
      <c r="W425" s="5"/>
      <c r="X425" s="5"/>
      <c r="Y425" s="5"/>
      <c r="Z425" s="5"/>
      <c r="AA425" s="5"/>
      <c r="AB425" s="5"/>
      <c r="AC425" s="5"/>
      <c r="AD425" s="5"/>
      <c r="AE425" s="5"/>
      <c r="AF425" s="5"/>
      <c r="AG425" s="5"/>
      <c r="AH425" s="5"/>
      <c r="AI425" s="5"/>
      <c r="AJ425" s="5"/>
      <c r="AK425" s="5"/>
      <c r="AL425" s="5"/>
      <c r="AM425" s="5"/>
      <c r="AN425" s="5"/>
      <c r="AO425" s="5"/>
      <c r="AP425" s="5"/>
      <c r="AQ425" s="5"/>
      <c r="AR425" s="5"/>
      <c r="AS425" s="5"/>
      <c r="AT425" s="5"/>
      <c r="AU425" s="5"/>
      <c r="AV425" s="5"/>
      <c r="AW425" s="5"/>
      <c r="AX425" s="5"/>
      <c r="AY425" s="5"/>
      <c r="AZ425" s="5"/>
      <c r="BA425" s="5"/>
      <c r="BB425" s="5"/>
      <c r="BC425" s="5"/>
      <c r="BD425" s="5"/>
      <c r="BE425" s="5"/>
      <c r="BF425" s="5"/>
      <c r="BG425" s="5"/>
      <c r="BH425" s="5"/>
      <c r="BI425" s="5"/>
      <c r="BJ425" s="5"/>
      <c r="BK425" s="5"/>
      <c r="BL425" s="5"/>
      <c r="BM425" s="5"/>
      <c r="BN425" s="5"/>
    </row>
    <row r="426" spans="1:66" ht="64.5" hidden="1" customHeight="1">
      <c r="A426" s="139" t="s">
        <v>959</v>
      </c>
      <c r="B426" s="139" t="s">
        <v>889</v>
      </c>
      <c r="C426" s="203" t="s">
        <v>888</v>
      </c>
      <c r="D426" s="2" t="s">
        <v>517</v>
      </c>
      <c r="E426" s="138">
        <f>+F426+I426</f>
        <v>0</v>
      </c>
      <c r="F426" s="138"/>
      <c r="G426" s="138"/>
      <c r="H426" s="138"/>
      <c r="I426" s="138"/>
      <c r="J426" s="138">
        <f t="shared" si="97"/>
        <v>0</v>
      </c>
      <c r="K426" s="138"/>
      <c r="L426" s="138"/>
      <c r="M426" s="138"/>
      <c r="N426" s="138"/>
      <c r="O426" s="138"/>
      <c r="P426" s="138">
        <f t="shared" si="96"/>
        <v>0</v>
      </c>
      <c r="Q426" s="287">
        <f t="shared" si="92"/>
        <v>0</v>
      </c>
      <c r="R426" s="250"/>
      <c r="S426" s="252"/>
      <c r="T426" s="254"/>
      <c r="U426" s="62"/>
      <c r="V426" s="62"/>
      <c r="W426" s="5"/>
      <c r="X426" s="5"/>
      <c r="Y426" s="5"/>
      <c r="Z426" s="5"/>
      <c r="AA426" s="5"/>
      <c r="AB426" s="5"/>
      <c r="AC426" s="5"/>
      <c r="AD426" s="5"/>
      <c r="AE426" s="5"/>
      <c r="AF426" s="5"/>
      <c r="AG426" s="5"/>
      <c r="AH426" s="5"/>
      <c r="AI426" s="5"/>
      <c r="AJ426" s="5"/>
      <c r="AK426" s="5"/>
      <c r="AL426" s="5"/>
      <c r="AM426" s="5"/>
      <c r="AN426" s="5"/>
      <c r="AO426" s="5"/>
      <c r="AP426" s="5"/>
      <c r="AQ426" s="5"/>
      <c r="AR426" s="5"/>
      <c r="AS426" s="5"/>
      <c r="AT426" s="5"/>
      <c r="AU426" s="5"/>
      <c r="AV426" s="5"/>
      <c r="AW426" s="5"/>
      <c r="AX426" s="5"/>
      <c r="AY426" s="5"/>
      <c r="AZ426" s="5"/>
      <c r="BA426" s="5"/>
      <c r="BB426" s="5"/>
      <c r="BC426" s="5"/>
      <c r="BD426" s="5"/>
      <c r="BE426" s="5"/>
      <c r="BF426" s="5"/>
      <c r="BG426" s="5"/>
      <c r="BH426" s="5"/>
      <c r="BI426" s="5"/>
      <c r="BJ426" s="5"/>
      <c r="BK426" s="5"/>
      <c r="BL426" s="5"/>
      <c r="BM426" s="5"/>
      <c r="BN426" s="5"/>
    </row>
    <row r="427" spans="1:66" ht="71.25" hidden="1" customHeight="1">
      <c r="A427" s="139" t="s">
        <v>850</v>
      </c>
      <c r="B427" s="139" t="s">
        <v>353</v>
      </c>
      <c r="C427" s="203" t="s">
        <v>483</v>
      </c>
      <c r="D427" s="227" t="s">
        <v>568</v>
      </c>
      <c r="E427" s="138"/>
      <c r="F427" s="138"/>
      <c r="G427" s="138"/>
      <c r="H427" s="138"/>
      <c r="I427" s="138"/>
      <c r="J427" s="138">
        <f>+L427+O427</f>
        <v>0</v>
      </c>
      <c r="K427" s="138"/>
      <c r="L427" s="138"/>
      <c r="M427" s="138"/>
      <c r="N427" s="138"/>
      <c r="O427" s="138"/>
      <c r="P427" s="138">
        <f>+E427+J427</f>
        <v>0</v>
      </c>
      <c r="Q427" s="289">
        <f t="shared" si="92"/>
        <v>0</v>
      </c>
      <c r="R427" s="250"/>
      <c r="S427" s="252"/>
      <c r="T427" s="254"/>
      <c r="U427" s="62"/>
      <c r="V427" s="62"/>
      <c r="W427" s="5"/>
      <c r="X427" s="5"/>
      <c r="Y427" s="5"/>
      <c r="Z427" s="5"/>
      <c r="AA427" s="5"/>
      <c r="AB427" s="5"/>
      <c r="AC427" s="5"/>
      <c r="AD427" s="5"/>
      <c r="AE427" s="5"/>
      <c r="AF427" s="5"/>
      <c r="AG427" s="5"/>
      <c r="AH427" s="5"/>
      <c r="AI427" s="5"/>
      <c r="AJ427" s="5"/>
      <c r="AK427" s="5"/>
      <c r="AL427" s="5"/>
      <c r="AM427" s="5"/>
      <c r="AN427" s="5"/>
      <c r="AO427" s="5"/>
      <c r="AP427" s="5"/>
      <c r="AQ427" s="5"/>
      <c r="AR427" s="5"/>
      <c r="AS427" s="5"/>
      <c r="AT427" s="5"/>
      <c r="AU427" s="5"/>
      <c r="AV427" s="5"/>
      <c r="AW427" s="5"/>
      <c r="AX427" s="5"/>
      <c r="AY427" s="5"/>
      <c r="AZ427" s="5"/>
      <c r="BA427" s="5"/>
      <c r="BB427" s="5"/>
      <c r="BC427" s="5"/>
      <c r="BD427" s="5"/>
      <c r="BE427" s="5"/>
      <c r="BF427" s="5"/>
      <c r="BG427" s="5"/>
      <c r="BH427" s="5"/>
      <c r="BI427" s="5"/>
      <c r="BJ427" s="5"/>
      <c r="BK427" s="5"/>
      <c r="BL427" s="5"/>
      <c r="BM427" s="5"/>
      <c r="BN427" s="5"/>
    </row>
    <row r="428" spans="1:66" ht="48" hidden="1" customHeight="1">
      <c r="A428" s="139" t="s">
        <v>960</v>
      </c>
      <c r="B428" s="139" t="s">
        <v>961</v>
      </c>
      <c r="C428" s="203" t="s">
        <v>928</v>
      </c>
      <c r="D428" s="2" t="s">
        <v>916</v>
      </c>
      <c r="E428" s="101"/>
      <c r="F428" s="101"/>
      <c r="G428" s="101"/>
      <c r="H428" s="101"/>
      <c r="I428" s="101"/>
      <c r="J428" s="101">
        <f t="shared" si="97"/>
        <v>0</v>
      </c>
      <c r="K428" s="101"/>
      <c r="L428" s="101"/>
      <c r="M428" s="101"/>
      <c r="N428" s="101"/>
      <c r="O428" s="101"/>
      <c r="P428" s="101">
        <f t="shared" si="96"/>
        <v>0</v>
      </c>
      <c r="Q428" s="287">
        <f t="shared" si="92"/>
        <v>0</v>
      </c>
      <c r="R428" s="5"/>
      <c r="S428" s="62"/>
      <c r="T428" s="62"/>
      <c r="U428" s="62"/>
      <c r="V428" s="62"/>
      <c r="W428" s="5"/>
      <c r="X428" s="5"/>
      <c r="Y428" s="5"/>
      <c r="Z428" s="5"/>
      <c r="AA428" s="5"/>
      <c r="AB428" s="5"/>
      <c r="AC428" s="5"/>
      <c r="AD428" s="5"/>
      <c r="AE428" s="5"/>
      <c r="AF428" s="5"/>
      <c r="AG428" s="5"/>
      <c r="AH428" s="5"/>
      <c r="AI428" s="5"/>
      <c r="AJ428" s="5"/>
      <c r="AK428" s="5"/>
      <c r="AL428" s="5"/>
      <c r="AM428" s="5"/>
      <c r="AN428" s="5"/>
      <c r="AO428" s="5"/>
      <c r="AP428" s="5"/>
      <c r="AQ428" s="5"/>
      <c r="AR428" s="5"/>
      <c r="AS428" s="5"/>
      <c r="AT428" s="5"/>
      <c r="AU428" s="5"/>
      <c r="AV428" s="5"/>
      <c r="AW428" s="5"/>
      <c r="AX428" s="5"/>
      <c r="AY428" s="5"/>
      <c r="AZ428" s="5"/>
      <c r="BA428" s="5"/>
      <c r="BB428" s="5"/>
      <c r="BC428" s="5"/>
      <c r="BD428" s="5"/>
      <c r="BE428" s="5"/>
      <c r="BF428" s="5"/>
      <c r="BG428" s="5"/>
      <c r="BH428" s="5"/>
      <c r="BI428" s="5"/>
      <c r="BJ428" s="5"/>
      <c r="BK428" s="5"/>
      <c r="BL428" s="5"/>
      <c r="BM428" s="5"/>
      <c r="BN428" s="5"/>
    </row>
    <row r="429" spans="1:66" ht="54.75" hidden="1" customHeight="1">
      <c r="A429" s="139" t="s">
        <v>280</v>
      </c>
      <c r="B429" s="139" t="s">
        <v>231</v>
      </c>
      <c r="C429" s="113" t="s">
        <v>986</v>
      </c>
      <c r="D429" s="170" t="s">
        <v>513</v>
      </c>
      <c r="E429" s="138"/>
      <c r="F429" s="138"/>
      <c r="G429" s="138"/>
      <c r="H429" s="138"/>
      <c r="I429" s="138"/>
      <c r="J429" s="138">
        <f>+L429+O429</f>
        <v>0</v>
      </c>
      <c r="K429" s="138"/>
      <c r="L429" s="138"/>
      <c r="M429" s="138"/>
      <c r="N429" s="138"/>
      <c r="O429" s="138"/>
      <c r="P429" s="138">
        <f>+E429+J429</f>
        <v>0</v>
      </c>
      <c r="Q429" s="287">
        <f t="shared" si="92"/>
        <v>0</v>
      </c>
      <c r="R429" s="5"/>
      <c r="S429" s="62"/>
      <c r="T429" s="62"/>
      <c r="U429" s="62"/>
      <c r="V429" s="62"/>
      <c r="W429" s="5"/>
      <c r="X429" s="5"/>
      <c r="Y429" s="5"/>
      <c r="Z429" s="5"/>
      <c r="AA429" s="5"/>
      <c r="AB429" s="5"/>
      <c r="AC429" s="5"/>
      <c r="AD429" s="5"/>
      <c r="AE429" s="5"/>
      <c r="AF429" s="5"/>
      <c r="AG429" s="5"/>
      <c r="AH429" s="5"/>
      <c r="AI429" s="5"/>
      <c r="AJ429" s="5"/>
      <c r="AK429" s="5"/>
      <c r="AL429" s="5"/>
      <c r="AM429" s="5"/>
      <c r="AN429" s="5"/>
      <c r="AO429" s="5"/>
      <c r="AP429" s="5"/>
      <c r="AQ429" s="5"/>
      <c r="AR429" s="5"/>
      <c r="AS429" s="5"/>
      <c r="AT429" s="5"/>
      <c r="AU429" s="5"/>
      <c r="AV429" s="5"/>
      <c r="AW429" s="5"/>
      <c r="AX429" s="5"/>
      <c r="AY429" s="5"/>
      <c r="AZ429" s="5"/>
      <c r="BA429" s="5"/>
      <c r="BB429" s="5"/>
      <c r="BC429" s="5"/>
      <c r="BD429" s="5"/>
      <c r="BE429" s="5"/>
      <c r="BF429" s="5"/>
      <c r="BG429" s="5"/>
      <c r="BH429" s="5"/>
      <c r="BI429" s="5"/>
      <c r="BJ429" s="5"/>
      <c r="BK429" s="5"/>
      <c r="BL429" s="5"/>
      <c r="BM429" s="5"/>
      <c r="BN429" s="5"/>
    </row>
    <row r="430" spans="1:66" ht="28" hidden="1">
      <c r="A430" s="119">
        <v>2717610</v>
      </c>
      <c r="B430" s="119" t="s">
        <v>1002</v>
      </c>
      <c r="C430" s="119" t="s">
        <v>43</v>
      </c>
      <c r="D430" s="166" t="s">
        <v>912</v>
      </c>
      <c r="E430" s="101">
        <f t="shared" ref="E430:E451" si="98">+F430+I430</f>
        <v>0</v>
      </c>
      <c r="F430" s="101">
        <f>500000-500000</f>
        <v>0</v>
      </c>
      <c r="G430" s="101"/>
      <c r="H430" s="101"/>
      <c r="I430" s="101"/>
      <c r="J430" s="101">
        <f t="shared" si="97"/>
        <v>0</v>
      </c>
      <c r="K430" s="101"/>
      <c r="L430" s="101"/>
      <c r="M430" s="101"/>
      <c r="N430" s="101"/>
      <c r="O430" s="101"/>
      <c r="P430" s="101">
        <f t="shared" ref="P430:P436" si="99">+E430+J430</f>
        <v>0</v>
      </c>
      <c r="Q430" s="287">
        <f t="shared" si="92"/>
        <v>0</v>
      </c>
      <c r="R430" s="5"/>
      <c r="S430" s="62"/>
      <c r="T430" s="62"/>
      <c r="U430" s="62"/>
      <c r="V430" s="62"/>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c r="BA430" s="5"/>
      <c r="BB430" s="5"/>
      <c r="BC430" s="5"/>
      <c r="BD430" s="5"/>
      <c r="BE430" s="5"/>
      <c r="BF430" s="5"/>
      <c r="BG430" s="5"/>
      <c r="BH430" s="5"/>
      <c r="BI430" s="5"/>
      <c r="BJ430" s="5"/>
      <c r="BK430" s="5"/>
      <c r="BL430" s="5"/>
      <c r="BM430" s="5"/>
      <c r="BN430" s="5"/>
    </row>
    <row r="431" spans="1:66" ht="28" hidden="1">
      <c r="A431" s="119">
        <v>2717640</v>
      </c>
      <c r="B431" s="119" t="s">
        <v>118</v>
      </c>
      <c r="C431" s="119" t="s">
        <v>877</v>
      </c>
      <c r="D431" s="154" t="s">
        <v>768</v>
      </c>
      <c r="E431" s="101">
        <f>+F431+I431</f>
        <v>0</v>
      </c>
      <c r="F431" s="101"/>
      <c r="G431" s="101"/>
      <c r="H431" s="101"/>
      <c r="I431" s="101"/>
      <c r="J431" s="101">
        <f t="shared" si="97"/>
        <v>0</v>
      </c>
      <c r="K431" s="101"/>
      <c r="L431" s="101"/>
      <c r="M431" s="101"/>
      <c r="N431" s="101"/>
      <c r="O431" s="101">
        <f>30000000-10000000-20000000</f>
        <v>0</v>
      </c>
      <c r="P431" s="101">
        <f>+E431+J431</f>
        <v>0</v>
      </c>
      <c r="Q431" s="287">
        <f t="shared" si="92"/>
        <v>0</v>
      </c>
      <c r="R431" s="5"/>
      <c r="S431" s="62"/>
      <c r="T431" s="62"/>
      <c r="U431" s="62"/>
      <c r="V431" s="62"/>
      <c r="W431" s="5"/>
      <c r="X431" s="5"/>
      <c r="Y431" s="5"/>
      <c r="Z431" s="5"/>
      <c r="AA431" s="5"/>
      <c r="AB431" s="5"/>
      <c r="AC431" s="5"/>
      <c r="AD431" s="5"/>
      <c r="AE431" s="5"/>
      <c r="AF431" s="5"/>
      <c r="AG431" s="5"/>
      <c r="AH431" s="5"/>
      <c r="AI431" s="5"/>
      <c r="AJ431" s="5"/>
      <c r="AK431" s="5"/>
      <c r="AL431" s="5"/>
      <c r="AM431" s="5"/>
      <c r="AN431" s="5"/>
      <c r="AO431" s="5"/>
      <c r="AP431" s="5"/>
      <c r="AQ431" s="5"/>
      <c r="AR431" s="5"/>
      <c r="AS431" s="5"/>
      <c r="AT431" s="5"/>
      <c r="AU431" s="5"/>
      <c r="AV431" s="5"/>
      <c r="AW431" s="5"/>
      <c r="AX431" s="5"/>
      <c r="AY431" s="5"/>
      <c r="AZ431" s="5"/>
      <c r="BA431" s="5"/>
      <c r="BB431" s="5"/>
      <c r="BC431" s="5"/>
      <c r="BD431" s="5"/>
      <c r="BE431" s="5"/>
      <c r="BF431" s="5"/>
      <c r="BG431" s="5"/>
      <c r="BH431" s="5"/>
      <c r="BI431" s="5"/>
      <c r="BJ431" s="5"/>
      <c r="BK431" s="5"/>
      <c r="BL431" s="5"/>
      <c r="BM431" s="5"/>
      <c r="BN431" s="5"/>
    </row>
    <row r="432" spans="1:66" ht="28" hidden="1">
      <c r="A432" s="115">
        <v>2717670</v>
      </c>
      <c r="B432" s="119" t="s">
        <v>505</v>
      </c>
      <c r="C432" s="119" t="s">
        <v>504</v>
      </c>
      <c r="D432" s="179" t="s">
        <v>695</v>
      </c>
      <c r="E432" s="101">
        <f t="shared" si="98"/>
        <v>0</v>
      </c>
      <c r="F432" s="101"/>
      <c r="G432" s="101"/>
      <c r="H432" s="101"/>
      <c r="I432" s="101"/>
      <c r="J432" s="101">
        <f t="shared" si="97"/>
        <v>0</v>
      </c>
      <c r="K432" s="101"/>
      <c r="L432" s="101"/>
      <c r="M432" s="101"/>
      <c r="N432" s="101"/>
      <c r="O432" s="101"/>
      <c r="P432" s="101">
        <f t="shared" si="99"/>
        <v>0</v>
      </c>
      <c r="Q432" s="287">
        <f t="shared" si="92"/>
        <v>0</v>
      </c>
      <c r="R432" s="5"/>
      <c r="S432" s="62"/>
      <c r="T432" s="62"/>
      <c r="U432" s="62"/>
      <c r="V432" s="62"/>
      <c r="W432" s="5"/>
      <c r="X432" s="5"/>
      <c r="Y432" s="5"/>
      <c r="Z432" s="5"/>
      <c r="AA432" s="5"/>
      <c r="AB432" s="5"/>
      <c r="AC432" s="5"/>
      <c r="AD432" s="5"/>
      <c r="AE432" s="5"/>
      <c r="AF432" s="5"/>
      <c r="AG432" s="5"/>
      <c r="AH432" s="5"/>
      <c r="AI432" s="5"/>
      <c r="AJ432" s="5"/>
      <c r="AK432" s="5"/>
      <c r="AL432" s="5"/>
      <c r="AM432" s="5"/>
      <c r="AN432" s="5"/>
      <c r="AO432" s="5"/>
      <c r="AP432" s="5"/>
      <c r="AQ432" s="5"/>
      <c r="AR432" s="5"/>
      <c r="AS432" s="5"/>
      <c r="AT432" s="5"/>
      <c r="AU432" s="5"/>
      <c r="AV432" s="5"/>
      <c r="AW432" s="5"/>
      <c r="AX432" s="5"/>
      <c r="AY432" s="5"/>
      <c r="AZ432" s="5"/>
      <c r="BA432" s="5"/>
      <c r="BB432" s="5"/>
      <c r="BC432" s="5"/>
      <c r="BD432" s="5"/>
      <c r="BE432" s="5"/>
      <c r="BF432" s="5"/>
      <c r="BG432" s="5"/>
      <c r="BH432" s="5"/>
      <c r="BI432" s="5"/>
      <c r="BJ432" s="5"/>
      <c r="BK432" s="5"/>
      <c r="BL432" s="5"/>
      <c r="BM432" s="5"/>
      <c r="BN432" s="5"/>
    </row>
    <row r="433" spans="1:66" ht="42" hidden="1">
      <c r="A433" s="120"/>
      <c r="B433" s="119"/>
      <c r="C433" s="119"/>
      <c r="D433" s="189" t="s">
        <v>984</v>
      </c>
      <c r="E433" s="101">
        <f t="shared" si="98"/>
        <v>0</v>
      </c>
      <c r="F433" s="101"/>
      <c r="G433" s="101"/>
      <c r="H433" s="101"/>
      <c r="I433" s="101"/>
      <c r="J433" s="101"/>
      <c r="K433" s="101"/>
      <c r="L433" s="101"/>
      <c r="M433" s="101"/>
      <c r="N433" s="101"/>
      <c r="O433" s="101"/>
      <c r="P433" s="101">
        <f t="shared" si="99"/>
        <v>0</v>
      </c>
      <c r="Q433" s="287">
        <f t="shared" si="92"/>
        <v>0</v>
      </c>
      <c r="R433" s="5"/>
      <c r="S433" s="62"/>
      <c r="T433" s="62"/>
      <c r="U433" s="62"/>
      <c r="V433" s="62"/>
      <c r="W433" s="5"/>
      <c r="X433" s="5"/>
      <c r="Y433" s="5"/>
      <c r="Z433" s="5"/>
      <c r="AA433" s="5"/>
      <c r="AB433" s="5"/>
      <c r="AC433" s="5"/>
      <c r="AD433" s="5"/>
      <c r="AE433" s="5"/>
      <c r="AF433" s="5"/>
      <c r="AG433" s="5"/>
      <c r="AH433" s="5"/>
      <c r="AI433" s="5"/>
      <c r="AJ433" s="5"/>
      <c r="AK433" s="5"/>
      <c r="AL433" s="5"/>
      <c r="AM433" s="5"/>
      <c r="AN433" s="5"/>
      <c r="AO433" s="5"/>
      <c r="AP433" s="5"/>
      <c r="AQ433" s="5"/>
      <c r="AR433" s="5"/>
      <c r="AS433" s="5"/>
      <c r="AT433" s="5"/>
      <c r="AU433" s="5"/>
      <c r="AV433" s="5"/>
      <c r="AW433" s="5"/>
      <c r="AX433" s="5"/>
      <c r="AY433" s="5"/>
      <c r="AZ433" s="5"/>
      <c r="BA433" s="5"/>
      <c r="BB433" s="5"/>
      <c r="BC433" s="5"/>
      <c r="BD433" s="5"/>
      <c r="BE433" s="5"/>
      <c r="BF433" s="5"/>
      <c r="BG433" s="5"/>
      <c r="BH433" s="5"/>
      <c r="BI433" s="5"/>
      <c r="BJ433" s="5"/>
      <c r="BK433" s="5"/>
      <c r="BL433" s="5"/>
      <c r="BM433" s="5"/>
      <c r="BN433" s="5"/>
    </row>
    <row r="434" spans="1:66" ht="40.15" hidden="1" customHeight="1">
      <c r="A434" s="125" t="s">
        <v>995</v>
      </c>
      <c r="B434" s="125" t="s">
        <v>884</v>
      </c>
      <c r="C434" s="125" t="s">
        <v>544</v>
      </c>
      <c r="D434" s="171" t="s">
        <v>999</v>
      </c>
      <c r="E434" s="138">
        <f t="shared" si="98"/>
        <v>0</v>
      </c>
      <c r="F434" s="138"/>
      <c r="G434" s="138"/>
      <c r="H434" s="138"/>
      <c r="I434" s="138">
        <f>2500000-2500000</f>
        <v>0</v>
      </c>
      <c r="J434" s="138">
        <f>+L434+O434</f>
        <v>0</v>
      </c>
      <c r="K434" s="138">
        <f>2500000-2500000</f>
        <v>0</v>
      </c>
      <c r="L434" s="138"/>
      <c r="M434" s="138"/>
      <c r="N434" s="138"/>
      <c r="O434" s="138">
        <f>2500000-2500000</f>
        <v>0</v>
      </c>
      <c r="P434" s="138">
        <f t="shared" si="99"/>
        <v>0</v>
      </c>
      <c r="Q434" s="289">
        <f t="shared" si="92"/>
        <v>0</v>
      </c>
      <c r="R434" s="250"/>
      <c r="S434" s="252"/>
      <c r="T434" s="254"/>
      <c r="U434" s="62"/>
      <c r="V434" s="62"/>
      <c r="W434" s="5"/>
      <c r="X434" s="5"/>
      <c r="Y434" s="5"/>
      <c r="Z434" s="5"/>
      <c r="AA434" s="5"/>
      <c r="AB434" s="5"/>
      <c r="AC434" s="5"/>
      <c r="AD434" s="5"/>
      <c r="AE434" s="5"/>
      <c r="AF434" s="5"/>
      <c r="AG434" s="5"/>
      <c r="AH434" s="5"/>
      <c r="AI434" s="5"/>
      <c r="AJ434" s="5"/>
      <c r="AK434" s="5"/>
      <c r="AL434" s="5"/>
      <c r="AM434" s="5"/>
      <c r="AN434" s="5"/>
      <c r="AO434" s="5"/>
      <c r="AP434" s="5"/>
      <c r="AQ434" s="5"/>
      <c r="AR434" s="5"/>
      <c r="AS434" s="5"/>
      <c r="AT434" s="5"/>
      <c r="AU434" s="5"/>
      <c r="AV434" s="5"/>
      <c r="AW434" s="5"/>
      <c r="AX434" s="5"/>
      <c r="AY434" s="5"/>
      <c r="AZ434" s="5"/>
      <c r="BA434" s="5"/>
      <c r="BB434" s="5"/>
      <c r="BC434" s="5"/>
      <c r="BD434" s="5"/>
      <c r="BE434" s="5"/>
      <c r="BF434" s="5"/>
      <c r="BG434" s="5"/>
      <c r="BH434" s="5"/>
      <c r="BI434" s="5"/>
      <c r="BJ434" s="5"/>
      <c r="BK434" s="5"/>
      <c r="BL434" s="5"/>
      <c r="BM434" s="5"/>
      <c r="BN434" s="5"/>
    </row>
    <row r="435" spans="1:66" ht="46" hidden="1">
      <c r="A435" s="120"/>
      <c r="B435" s="120"/>
      <c r="C435" s="120"/>
      <c r="D435" s="167" t="s">
        <v>178</v>
      </c>
      <c r="E435" s="129">
        <f t="shared" si="98"/>
        <v>0</v>
      </c>
      <c r="F435" s="129"/>
      <c r="G435" s="129"/>
      <c r="H435" s="129"/>
      <c r="I435" s="129"/>
      <c r="J435" s="129">
        <f>+L435+O435</f>
        <v>0</v>
      </c>
      <c r="K435" s="129"/>
      <c r="L435" s="129"/>
      <c r="M435" s="129"/>
      <c r="N435" s="129"/>
      <c r="O435" s="129"/>
      <c r="P435" s="108">
        <f t="shared" si="99"/>
        <v>0</v>
      </c>
      <c r="Q435" s="287">
        <f t="shared" si="92"/>
        <v>0</v>
      </c>
      <c r="R435" s="5"/>
      <c r="S435" s="62"/>
      <c r="T435" s="62"/>
      <c r="U435" s="62"/>
      <c r="V435" s="62"/>
      <c r="W435" s="5"/>
      <c r="X435" s="5"/>
      <c r="Y435" s="5"/>
      <c r="Z435" s="5"/>
      <c r="AA435" s="5"/>
      <c r="AB435" s="5"/>
      <c r="AC435" s="5"/>
      <c r="AD435" s="5"/>
      <c r="AE435" s="5"/>
      <c r="AF435" s="5"/>
      <c r="AG435" s="5"/>
      <c r="AH435" s="5"/>
      <c r="AI435" s="5"/>
      <c r="AJ435" s="5"/>
      <c r="AK435" s="5"/>
      <c r="AL435" s="5"/>
      <c r="AM435" s="5"/>
      <c r="AN435" s="5"/>
      <c r="AO435" s="5"/>
      <c r="AP435" s="5"/>
      <c r="AQ435" s="5"/>
      <c r="AR435" s="5"/>
      <c r="AS435" s="5"/>
      <c r="AT435" s="5"/>
      <c r="AU435" s="5"/>
      <c r="AV435" s="5"/>
      <c r="AW435" s="5"/>
      <c r="AX435" s="5"/>
      <c r="AY435" s="5"/>
      <c r="AZ435" s="5"/>
      <c r="BA435" s="5"/>
      <c r="BB435" s="5"/>
      <c r="BC435" s="5"/>
      <c r="BD435" s="5"/>
      <c r="BE435" s="5"/>
      <c r="BF435" s="5"/>
      <c r="BG435" s="5"/>
      <c r="BH435" s="5"/>
      <c r="BI435" s="5"/>
      <c r="BJ435" s="5"/>
      <c r="BK435" s="5"/>
      <c r="BL435" s="5"/>
      <c r="BM435" s="5"/>
      <c r="BN435" s="5"/>
    </row>
    <row r="436" spans="1:66" ht="23" hidden="1">
      <c r="A436" s="120"/>
      <c r="B436" s="120"/>
      <c r="C436" s="120"/>
      <c r="D436" s="167" t="s">
        <v>319</v>
      </c>
      <c r="E436" s="129">
        <f t="shared" si="98"/>
        <v>0</v>
      </c>
      <c r="F436" s="129"/>
      <c r="G436" s="129"/>
      <c r="H436" s="129"/>
      <c r="I436" s="129"/>
      <c r="J436" s="129">
        <f>+L436+O436</f>
        <v>0</v>
      </c>
      <c r="K436" s="129"/>
      <c r="L436" s="129"/>
      <c r="M436" s="129"/>
      <c r="N436" s="129"/>
      <c r="O436" s="129"/>
      <c r="P436" s="129">
        <f t="shared" si="99"/>
        <v>0</v>
      </c>
      <c r="Q436" s="287">
        <f t="shared" si="92"/>
        <v>0</v>
      </c>
      <c r="R436" s="5"/>
      <c r="S436" s="62"/>
      <c r="T436" s="62"/>
      <c r="U436" s="62"/>
      <c r="V436" s="62"/>
      <c r="W436" s="5"/>
      <c r="X436" s="5"/>
      <c r="Y436" s="5"/>
      <c r="Z436" s="5"/>
      <c r="AA436" s="5"/>
      <c r="AB436" s="5"/>
      <c r="AC436" s="5"/>
      <c r="AD436" s="5"/>
      <c r="AE436" s="5"/>
      <c r="AF436" s="5"/>
      <c r="AG436" s="5"/>
      <c r="AH436" s="5"/>
      <c r="AI436" s="5"/>
      <c r="AJ436" s="5"/>
      <c r="AK436" s="5"/>
      <c r="AL436" s="5"/>
      <c r="AM436" s="5"/>
      <c r="AN436" s="5"/>
      <c r="AO436" s="5"/>
      <c r="AP436" s="5"/>
      <c r="AQ436" s="5"/>
      <c r="AR436" s="5"/>
      <c r="AS436" s="5"/>
      <c r="AT436" s="5"/>
      <c r="AU436" s="5"/>
      <c r="AV436" s="5"/>
      <c r="AW436" s="5"/>
      <c r="AX436" s="5"/>
      <c r="AY436" s="5"/>
      <c r="AZ436" s="5"/>
      <c r="BA436" s="5"/>
      <c r="BB436" s="5"/>
      <c r="BC436" s="5"/>
      <c r="BD436" s="5"/>
      <c r="BE436" s="5"/>
      <c r="BF436" s="5"/>
      <c r="BG436" s="5"/>
      <c r="BH436" s="5"/>
      <c r="BI436" s="5"/>
      <c r="BJ436" s="5"/>
      <c r="BK436" s="5"/>
      <c r="BL436" s="5"/>
      <c r="BM436" s="5"/>
      <c r="BN436" s="5"/>
    </row>
    <row r="437" spans="1:66" ht="28" hidden="1">
      <c r="A437" s="119">
        <v>2718312</v>
      </c>
      <c r="B437" s="119" t="s">
        <v>872</v>
      </c>
      <c r="C437" s="119" t="s">
        <v>828</v>
      </c>
      <c r="D437" s="135" t="s">
        <v>603</v>
      </c>
      <c r="E437" s="101">
        <f t="shared" si="98"/>
        <v>0</v>
      </c>
      <c r="F437" s="101"/>
      <c r="G437" s="101"/>
      <c r="H437" s="101"/>
      <c r="I437" s="101"/>
      <c r="J437" s="101">
        <f t="shared" ref="J437:J446" si="100">+L437+O437</f>
        <v>0</v>
      </c>
      <c r="K437" s="101"/>
      <c r="L437" s="101"/>
      <c r="M437" s="101"/>
      <c r="N437" s="101"/>
      <c r="O437" s="101"/>
      <c r="P437" s="101">
        <f t="shared" ref="P437:P446" si="101">+E437+J437</f>
        <v>0</v>
      </c>
      <c r="Q437" s="287">
        <f t="shared" si="92"/>
        <v>0</v>
      </c>
      <c r="R437" s="5"/>
      <c r="S437" s="62"/>
      <c r="T437" s="62"/>
      <c r="U437" s="62"/>
      <c r="V437" s="62"/>
      <c r="W437" s="5"/>
      <c r="X437" s="5"/>
      <c r="Y437" s="5"/>
      <c r="Z437" s="5"/>
      <c r="AA437" s="5"/>
      <c r="AB437" s="5"/>
      <c r="AC437" s="5"/>
      <c r="AD437" s="5"/>
      <c r="AE437" s="5"/>
      <c r="AF437" s="5"/>
      <c r="AG437" s="5"/>
      <c r="AH437" s="5"/>
      <c r="AI437" s="5"/>
      <c r="AJ437" s="5"/>
      <c r="AK437" s="5"/>
      <c r="AL437" s="5"/>
      <c r="AM437" s="5"/>
      <c r="AN437" s="5"/>
      <c r="AO437" s="5"/>
      <c r="AP437" s="5"/>
      <c r="AQ437" s="5"/>
      <c r="AR437" s="5"/>
      <c r="AS437" s="5"/>
      <c r="AT437" s="5"/>
      <c r="AU437" s="5"/>
      <c r="AV437" s="5"/>
      <c r="AW437" s="5"/>
      <c r="AX437" s="5"/>
      <c r="AY437" s="5"/>
      <c r="AZ437" s="5"/>
      <c r="BA437" s="5"/>
      <c r="BB437" s="5"/>
      <c r="BC437" s="5"/>
      <c r="BD437" s="5"/>
      <c r="BE437" s="5"/>
      <c r="BF437" s="5"/>
      <c r="BG437" s="5"/>
      <c r="BH437" s="5"/>
      <c r="BI437" s="5"/>
      <c r="BJ437" s="5"/>
      <c r="BK437" s="5"/>
      <c r="BL437" s="5"/>
      <c r="BM437" s="5"/>
      <c r="BN437" s="5"/>
    </row>
    <row r="438" spans="1:66" ht="28" hidden="1">
      <c r="A438" s="115">
        <v>2718313</v>
      </c>
      <c r="B438" s="113" t="s">
        <v>1001</v>
      </c>
      <c r="C438" s="113" t="s">
        <v>318</v>
      </c>
      <c r="D438" s="190" t="s">
        <v>790</v>
      </c>
      <c r="E438" s="108">
        <f t="shared" si="98"/>
        <v>0</v>
      </c>
      <c r="F438" s="108"/>
      <c r="G438" s="108"/>
      <c r="H438" s="108"/>
      <c r="I438" s="108"/>
      <c r="J438" s="109">
        <f t="shared" si="100"/>
        <v>0</v>
      </c>
      <c r="K438" s="109"/>
      <c r="L438" s="109"/>
      <c r="M438" s="109"/>
      <c r="N438" s="109"/>
      <c r="O438" s="101"/>
      <c r="P438" s="109">
        <f t="shared" si="101"/>
        <v>0</v>
      </c>
      <c r="Q438" s="287">
        <f t="shared" si="92"/>
        <v>0</v>
      </c>
      <c r="R438" s="5"/>
      <c r="S438" s="62"/>
      <c r="T438" s="62"/>
      <c r="U438" s="62"/>
      <c r="V438" s="62"/>
      <c r="W438" s="5"/>
      <c r="X438" s="5"/>
      <c r="Y438" s="5"/>
      <c r="Z438" s="5"/>
      <c r="AA438" s="5"/>
      <c r="AB438" s="5"/>
      <c r="AC438" s="5"/>
      <c r="AD438" s="5"/>
      <c r="AE438" s="5"/>
      <c r="AF438" s="5"/>
      <c r="AG438" s="5"/>
      <c r="AH438" s="5"/>
      <c r="AI438" s="5"/>
      <c r="AJ438" s="5"/>
      <c r="AK438" s="5"/>
      <c r="AL438" s="5"/>
      <c r="AM438" s="5"/>
      <c r="AN438" s="5"/>
      <c r="AO438" s="5"/>
      <c r="AP438" s="5"/>
      <c r="AQ438" s="5"/>
      <c r="AR438" s="5"/>
      <c r="AS438" s="5"/>
      <c r="AT438" s="5"/>
      <c r="AU438" s="5"/>
      <c r="AV438" s="5"/>
      <c r="AW438" s="5"/>
      <c r="AX438" s="5"/>
      <c r="AY438" s="5"/>
      <c r="AZ438" s="5"/>
      <c r="BA438" s="5"/>
      <c r="BB438" s="5"/>
      <c r="BC438" s="5"/>
      <c r="BD438" s="5"/>
      <c r="BE438" s="5"/>
      <c r="BF438" s="5"/>
      <c r="BG438" s="5"/>
      <c r="BH438" s="5"/>
      <c r="BI438" s="5"/>
      <c r="BJ438" s="5"/>
      <c r="BK438" s="5"/>
      <c r="BL438" s="5"/>
      <c r="BM438" s="5"/>
      <c r="BN438" s="5"/>
    </row>
    <row r="439" spans="1:66" ht="28" hidden="1">
      <c r="A439" s="119">
        <v>2718320</v>
      </c>
      <c r="B439" s="119" t="s">
        <v>784</v>
      </c>
      <c r="C439" s="119" t="s">
        <v>827</v>
      </c>
      <c r="D439" s="153" t="s">
        <v>745</v>
      </c>
      <c r="E439" s="101">
        <f>+F439+I439</f>
        <v>0</v>
      </c>
      <c r="F439" s="101"/>
      <c r="G439" s="101"/>
      <c r="H439" s="101"/>
      <c r="I439" s="101"/>
      <c r="J439" s="101">
        <f>+L439+O439</f>
        <v>0</v>
      </c>
      <c r="K439" s="101"/>
      <c r="L439" s="101"/>
      <c r="M439" s="101"/>
      <c r="N439" s="101"/>
      <c r="O439" s="101"/>
      <c r="P439" s="101">
        <f>+E439+J439</f>
        <v>0</v>
      </c>
      <c r="Q439" s="287">
        <f t="shared" si="92"/>
        <v>0</v>
      </c>
      <c r="R439" s="5"/>
      <c r="S439" s="62"/>
      <c r="T439" s="62"/>
      <c r="U439" s="62"/>
      <c r="V439" s="62"/>
      <c r="W439" s="5"/>
      <c r="X439" s="5"/>
      <c r="Y439" s="5"/>
      <c r="Z439" s="5"/>
      <c r="AA439" s="5"/>
      <c r="AB439" s="5"/>
      <c r="AC439" s="5"/>
      <c r="AD439" s="5"/>
      <c r="AE439" s="5"/>
      <c r="AF439" s="5"/>
      <c r="AG439" s="5"/>
      <c r="AH439" s="5"/>
      <c r="AI439" s="5"/>
      <c r="AJ439" s="5"/>
      <c r="AK439" s="5"/>
      <c r="AL439" s="5"/>
      <c r="AM439" s="5"/>
      <c r="AN439" s="5"/>
      <c r="AO439" s="5"/>
      <c r="AP439" s="5"/>
      <c r="AQ439" s="5"/>
      <c r="AR439" s="5"/>
      <c r="AS439" s="5"/>
      <c r="AT439" s="5"/>
      <c r="AU439" s="5"/>
      <c r="AV439" s="5"/>
      <c r="AW439" s="5"/>
      <c r="AX439" s="5"/>
      <c r="AY439" s="5"/>
      <c r="AZ439" s="5"/>
      <c r="BA439" s="5"/>
      <c r="BB439" s="5"/>
      <c r="BC439" s="5"/>
      <c r="BD439" s="5"/>
      <c r="BE439" s="5"/>
      <c r="BF439" s="5"/>
      <c r="BG439" s="5"/>
      <c r="BH439" s="5"/>
      <c r="BI439" s="5"/>
      <c r="BJ439" s="5"/>
      <c r="BK439" s="5"/>
      <c r="BL439" s="5"/>
      <c r="BM439" s="5"/>
      <c r="BN439" s="5"/>
    </row>
    <row r="440" spans="1:66" ht="28" hidden="1">
      <c r="A440" s="113">
        <v>2718330</v>
      </c>
      <c r="B440" s="113" t="s">
        <v>785</v>
      </c>
      <c r="C440" s="113" t="s">
        <v>957</v>
      </c>
      <c r="D440" s="191" t="s">
        <v>526</v>
      </c>
      <c r="E440" s="108">
        <f t="shared" si="98"/>
        <v>0</v>
      </c>
      <c r="F440" s="108"/>
      <c r="G440" s="108"/>
      <c r="H440" s="108"/>
      <c r="I440" s="108"/>
      <c r="J440" s="108">
        <f t="shared" si="100"/>
        <v>0</v>
      </c>
      <c r="K440" s="108"/>
      <c r="L440" s="108"/>
      <c r="M440" s="108"/>
      <c r="N440" s="108"/>
      <c r="O440" s="101"/>
      <c r="P440" s="108">
        <f t="shared" si="101"/>
        <v>0</v>
      </c>
      <c r="Q440" s="287">
        <f t="shared" si="92"/>
        <v>0</v>
      </c>
      <c r="R440" s="5"/>
      <c r="S440" s="62"/>
      <c r="T440" s="62"/>
      <c r="U440" s="62"/>
      <c r="V440" s="62"/>
      <c r="W440" s="5"/>
      <c r="X440" s="5"/>
      <c r="Y440" s="5"/>
      <c r="Z440" s="5"/>
      <c r="AA440" s="5"/>
      <c r="AB440" s="5"/>
      <c r="AC440" s="5"/>
      <c r="AD440" s="5"/>
      <c r="AE440" s="5"/>
      <c r="AF440" s="5"/>
      <c r="AG440" s="5"/>
      <c r="AH440" s="5"/>
      <c r="AI440" s="5"/>
      <c r="AJ440" s="5"/>
      <c r="AK440" s="5"/>
      <c r="AL440" s="5"/>
      <c r="AM440" s="5"/>
      <c r="AN440" s="5"/>
      <c r="AO440" s="5"/>
      <c r="AP440" s="5"/>
      <c r="AQ440" s="5"/>
      <c r="AR440" s="5"/>
      <c r="AS440" s="5"/>
      <c r="AT440" s="5"/>
      <c r="AU440" s="5"/>
      <c r="AV440" s="5"/>
      <c r="AW440" s="5"/>
      <c r="AX440" s="5"/>
      <c r="AY440" s="5"/>
      <c r="AZ440" s="5"/>
      <c r="BA440" s="5"/>
      <c r="BB440" s="5"/>
      <c r="BC440" s="5"/>
      <c r="BD440" s="5"/>
      <c r="BE440" s="5"/>
      <c r="BF440" s="5"/>
      <c r="BG440" s="5"/>
      <c r="BH440" s="5"/>
      <c r="BI440" s="5"/>
      <c r="BJ440" s="5"/>
      <c r="BK440" s="5"/>
      <c r="BL440" s="5"/>
      <c r="BM440" s="5"/>
      <c r="BN440" s="5"/>
    </row>
    <row r="441" spans="1:66" ht="42" hidden="1">
      <c r="A441" s="115">
        <v>2718340</v>
      </c>
      <c r="B441" s="113" t="s">
        <v>786</v>
      </c>
      <c r="C441" s="113" t="s">
        <v>527</v>
      </c>
      <c r="D441" s="191" t="s">
        <v>117</v>
      </c>
      <c r="E441" s="102">
        <f t="shared" si="98"/>
        <v>0</v>
      </c>
      <c r="F441" s="102"/>
      <c r="G441" s="102"/>
      <c r="H441" s="102"/>
      <c r="I441" s="102"/>
      <c r="J441" s="102">
        <f t="shared" si="100"/>
        <v>0</v>
      </c>
      <c r="K441" s="102"/>
      <c r="L441" s="102"/>
      <c r="M441" s="102"/>
      <c r="N441" s="102"/>
      <c r="O441" s="101"/>
      <c r="P441" s="102">
        <f t="shared" si="101"/>
        <v>0</v>
      </c>
      <c r="Q441" s="287">
        <f t="shared" si="92"/>
        <v>0</v>
      </c>
      <c r="R441" s="5"/>
      <c r="S441" s="62"/>
      <c r="T441" s="62"/>
      <c r="U441" s="62"/>
      <c r="V441" s="62"/>
      <c r="W441" s="5"/>
      <c r="X441" s="5"/>
      <c r="Y441" s="5"/>
      <c r="Z441" s="5"/>
      <c r="AA441" s="5"/>
      <c r="AB441" s="5"/>
      <c r="AC441" s="5"/>
      <c r="AD441" s="5"/>
      <c r="AE441" s="5"/>
      <c r="AF441" s="5"/>
      <c r="AG441" s="5"/>
      <c r="AH441" s="5"/>
      <c r="AI441" s="5"/>
      <c r="AJ441" s="5"/>
      <c r="AK441" s="5"/>
      <c r="AL441" s="5"/>
      <c r="AM441" s="5"/>
      <c r="AN441" s="5"/>
      <c r="AO441" s="5"/>
      <c r="AP441" s="5"/>
      <c r="AQ441" s="5"/>
      <c r="AR441" s="5"/>
      <c r="AS441" s="5"/>
      <c r="AT441" s="5"/>
      <c r="AU441" s="5"/>
      <c r="AV441" s="5"/>
      <c r="AW441" s="5"/>
      <c r="AX441" s="5"/>
      <c r="AY441" s="5"/>
      <c r="AZ441" s="5"/>
      <c r="BA441" s="5"/>
      <c r="BB441" s="5"/>
      <c r="BC441" s="5"/>
      <c r="BD441" s="5"/>
      <c r="BE441" s="5"/>
      <c r="BF441" s="5"/>
      <c r="BG441" s="5"/>
      <c r="BH441" s="5"/>
      <c r="BI441" s="5"/>
      <c r="BJ441" s="5"/>
      <c r="BK441" s="5"/>
      <c r="BL441" s="5"/>
      <c r="BM441" s="5"/>
      <c r="BN441" s="5"/>
    </row>
    <row r="442" spans="1:66" ht="86.25" hidden="1" customHeight="1">
      <c r="A442" s="119" t="s">
        <v>704</v>
      </c>
      <c r="B442" s="119" t="s">
        <v>705</v>
      </c>
      <c r="C442" s="119" t="s">
        <v>703</v>
      </c>
      <c r="D442" s="135" t="s">
        <v>250</v>
      </c>
      <c r="E442" s="101">
        <f>+F442+I442</f>
        <v>0</v>
      </c>
      <c r="F442" s="102"/>
      <c r="G442" s="102"/>
      <c r="H442" s="102"/>
      <c r="I442" s="102"/>
      <c r="J442" s="101">
        <f>+L442+O442</f>
        <v>0</v>
      </c>
      <c r="K442" s="102"/>
      <c r="L442" s="102"/>
      <c r="M442" s="102"/>
      <c r="N442" s="102"/>
      <c r="O442" s="101"/>
      <c r="P442" s="101">
        <f>+E442+J442</f>
        <v>0</v>
      </c>
      <c r="Q442" s="287">
        <f t="shared" si="92"/>
        <v>0</v>
      </c>
      <c r="R442" s="5"/>
      <c r="S442" s="62"/>
      <c r="T442" s="62"/>
      <c r="U442" s="62"/>
      <c r="V442" s="62"/>
      <c r="W442" s="5"/>
      <c r="X442" s="5"/>
      <c r="Y442" s="5"/>
      <c r="Z442" s="5"/>
      <c r="AA442" s="5"/>
      <c r="AB442" s="5"/>
      <c r="AC442" s="5"/>
      <c r="AD442" s="5"/>
      <c r="AE442" s="5"/>
      <c r="AF442" s="5"/>
      <c r="AG442" s="5"/>
      <c r="AH442" s="5"/>
      <c r="AI442" s="5"/>
      <c r="AJ442" s="5"/>
      <c r="AK442" s="5"/>
      <c r="AL442" s="5"/>
      <c r="AM442" s="5"/>
      <c r="AN442" s="5"/>
      <c r="AO442" s="5"/>
      <c r="AP442" s="5"/>
      <c r="AQ442" s="5"/>
      <c r="AR442" s="5"/>
      <c r="AS442" s="5"/>
      <c r="AT442" s="5"/>
      <c r="AU442" s="5"/>
      <c r="AV442" s="5"/>
      <c r="AW442" s="5"/>
      <c r="AX442" s="5"/>
      <c r="AY442" s="5"/>
      <c r="AZ442" s="5"/>
      <c r="BA442" s="5"/>
      <c r="BB442" s="5"/>
      <c r="BC442" s="5"/>
      <c r="BD442" s="5"/>
      <c r="BE442" s="5"/>
      <c r="BF442" s="5"/>
      <c r="BG442" s="5"/>
      <c r="BH442" s="5"/>
      <c r="BI442" s="5"/>
      <c r="BJ442" s="5"/>
      <c r="BK442" s="5"/>
      <c r="BL442" s="5"/>
      <c r="BM442" s="5"/>
      <c r="BN442" s="5"/>
    </row>
    <row r="443" spans="1:66" ht="120" hidden="1" customHeight="1">
      <c r="A443" s="119" t="s">
        <v>159</v>
      </c>
      <c r="B443" s="119" t="s">
        <v>160</v>
      </c>
      <c r="C443" s="119" t="s">
        <v>703</v>
      </c>
      <c r="D443" s="135" t="s">
        <v>287</v>
      </c>
      <c r="E443" s="101">
        <f>+F443+I443</f>
        <v>0</v>
      </c>
      <c r="F443" s="102"/>
      <c r="G443" s="102"/>
      <c r="H443" s="102"/>
      <c r="I443" s="102"/>
      <c r="J443" s="101">
        <f>+L443+O443</f>
        <v>0</v>
      </c>
      <c r="K443" s="102">
        <f>5436245-5436245</f>
        <v>0</v>
      </c>
      <c r="L443" s="102"/>
      <c r="M443" s="102"/>
      <c r="N443" s="102"/>
      <c r="O443" s="101">
        <f>5436245-5436245</f>
        <v>0</v>
      </c>
      <c r="P443" s="101">
        <f>+E443+J443</f>
        <v>0</v>
      </c>
      <c r="Q443" s="287">
        <f t="shared" si="92"/>
        <v>0</v>
      </c>
      <c r="R443" s="5"/>
      <c r="S443" s="62"/>
      <c r="T443" s="62"/>
      <c r="U443" s="62"/>
      <c r="V443" s="62"/>
      <c r="W443" s="5"/>
      <c r="X443" s="5"/>
      <c r="Y443" s="5"/>
      <c r="Z443" s="5"/>
      <c r="AA443" s="5"/>
      <c r="AB443" s="5"/>
      <c r="AC443" s="5"/>
      <c r="AD443" s="5"/>
      <c r="AE443" s="5"/>
      <c r="AF443" s="5"/>
      <c r="AG443" s="5"/>
      <c r="AH443" s="5"/>
      <c r="AI443" s="5"/>
      <c r="AJ443" s="5"/>
      <c r="AK443" s="5"/>
      <c r="AL443" s="5"/>
      <c r="AM443" s="5"/>
      <c r="AN443" s="5"/>
      <c r="AO443" s="5"/>
      <c r="AP443" s="5"/>
      <c r="AQ443" s="5"/>
      <c r="AR443" s="5"/>
      <c r="AS443" s="5"/>
      <c r="AT443" s="5"/>
      <c r="AU443" s="5"/>
      <c r="AV443" s="5"/>
      <c r="AW443" s="5"/>
      <c r="AX443" s="5"/>
      <c r="AY443" s="5"/>
      <c r="AZ443" s="5"/>
      <c r="BA443" s="5"/>
      <c r="BB443" s="5"/>
      <c r="BC443" s="5"/>
      <c r="BD443" s="5"/>
      <c r="BE443" s="5"/>
      <c r="BF443" s="5"/>
      <c r="BG443" s="5"/>
      <c r="BH443" s="5"/>
      <c r="BI443" s="5"/>
      <c r="BJ443" s="5"/>
      <c r="BK443" s="5"/>
      <c r="BL443" s="5"/>
      <c r="BM443" s="5"/>
      <c r="BN443" s="5"/>
    </row>
    <row r="444" spans="1:66" ht="48.65" hidden="1" customHeight="1">
      <c r="A444" s="125">
        <v>2719720</v>
      </c>
      <c r="B444" s="125" t="s">
        <v>620</v>
      </c>
      <c r="C444" s="125" t="s">
        <v>852</v>
      </c>
      <c r="D444" s="3" t="s">
        <v>604</v>
      </c>
      <c r="E444" s="138">
        <f t="shared" si="98"/>
        <v>0</v>
      </c>
      <c r="F444" s="138"/>
      <c r="G444" s="138"/>
      <c r="H444" s="138"/>
      <c r="I444" s="138"/>
      <c r="J444" s="138">
        <f t="shared" si="100"/>
        <v>0</v>
      </c>
      <c r="K444" s="138"/>
      <c r="L444" s="138"/>
      <c r="M444" s="138"/>
      <c r="N444" s="138"/>
      <c r="O444" s="138"/>
      <c r="P444" s="138">
        <f t="shared" si="101"/>
        <v>0</v>
      </c>
      <c r="Q444" s="289">
        <f t="shared" si="92"/>
        <v>0</v>
      </c>
      <c r="R444" s="259"/>
      <c r="S444" s="292"/>
      <c r="T444" s="292"/>
      <c r="U444" s="292"/>
      <c r="V444" s="292"/>
      <c r="W444" s="259"/>
      <c r="X444" s="259"/>
      <c r="Y444" s="259"/>
      <c r="Z444" s="259"/>
      <c r="AA444" s="259"/>
      <c r="AB444" s="259"/>
      <c r="AC444" s="259"/>
      <c r="AD444" s="259"/>
      <c r="AE444" s="259"/>
      <c r="AF444" s="259"/>
      <c r="AG444" s="259"/>
      <c r="AH444" s="259"/>
      <c r="AI444" s="259"/>
      <c r="AJ444" s="259"/>
      <c r="AK444" s="259"/>
      <c r="AL444" s="259"/>
      <c r="AM444" s="259"/>
      <c r="AN444" s="259"/>
      <c r="AO444" s="5"/>
      <c r="AP444" s="5"/>
      <c r="AQ444" s="5"/>
      <c r="AR444" s="5"/>
      <c r="AS444" s="5"/>
      <c r="AT444" s="5"/>
      <c r="AU444" s="5"/>
      <c r="AV444" s="5"/>
      <c r="AW444" s="5"/>
      <c r="AX444" s="5"/>
      <c r="AY444" s="5"/>
      <c r="AZ444" s="5"/>
      <c r="BA444" s="5"/>
      <c r="BB444" s="5"/>
      <c r="BC444" s="5"/>
      <c r="BD444" s="5"/>
      <c r="BE444" s="5"/>
      <c r="BF444" s="5"/>
      <c r="BG444" s="5"/>
      <c r="BH444" s="5"/>
      <c r="BI444" s="5"/>
      <c r="BJ444" s="5"/>
      <c r="BK444" s="5"/>
      <c r="BL444" s="5"/>
      <c r="BM444" s="5"/>
      <c r="BN444" s="5"/>
    </row>
    <row r="445" spans="1:66" ht="48" hidden="1" customHeight="1">
      <c r="A445" s="119" t="s">
        <v>428</v>
      </c>
      <c r="B445" s="119" t="s">
        <v>429</v>
      </c>
      <c r="C445" s="119" t="s">
        <v>156</v>
      </c>
      <c r="D445" s="135" t="s">
        <v>430</v>
      </c>
      <c r="E445" s="101">
        <f>+F445+I445</f>
        <v>0</v>
      </c>
      <c r="F445" s="102"/>
      <c r="G445" s="102"/>
      <c r="H445" s="102"/>
      <c r="I445" s="102"/>
      <c r="J445" s="101">
        <f>+L445+O445</f>
        <v>0</v>
      </c>
      <c r="K445" s="102"/>
      <c r="L445" s="102"/>
      <c r="M445" s="102"/>
      <c r="N445" s="102"/>
      <c r="O445" s="101">
        <f>434500+693829+6000000+1400000+782878+8531600-200000-17642807</f>
        <v>0</v>
      </c>
      <c r="P445" s="101">
        <f>+E445+J445</f>
        <v>0</v>
      </c>
      <c r="Q445" s="287">
        <f t="shared" si="92"/>
        <v>0</v>
      </c>
      <c r="R445" s="5"/>
      <c r="S445" s="62"/>
      <c r="T445" s="62"/>
      <c r="U445" s="62"/>
      <c r="V445" s="62"/>
      <c r="W445" s="5"/>
      <c r="X445" s="5"/>
      <c r="Y445" s="5"/>
      <c r="Z445" s="5"/>
      <c r="AA445" s="5"/>
      <c r="AB445" s="5"/>
      <c r="AC445" s="5"/>
      <c r="AD445" s="5"/>
      <c r="AE445" s="5"/>
      <c r="AF445" s="5"/>
      <c r="AG445" s="5"/>
      <c r="AH445" s="5"/>
      <c r="AI445" s="5"/>
      <c r="AJ445" s="5"/>
      <c r="AK445" s="5"/>
      <c r="AL445" s="5"/>
      <c r="AM445" s="5"/>
      <c r="AN445" s="5"/>
      <c r="AO445" s="5"/>
      <c r="AP445" s="5"/>
      <c r="AQ445" s="5"/>
      <c r="AR445" s="5"/>
      <c r="AS445" s="5"/>
      <c r="AT445" s="5"/>
      <c r="AU445" s="5"/>
      <c r="AV445" s="5"/>
      <c r="AW445" s="5"/>
      <c r="AX445" s="5"/>
      <c r="AY445" s="5"/>
      <c r="AZ445" s="5"/>
      <c r="BA445" s="5"/>
      <c r="BB445" s="5"/>
      <c r="BC445" s="5"/>
      <c r="BD445" s="5"/>
      <c r="BE445" s="5"/>
      <c r="BF445" s="5"/>
      <c r="BG445" s="5"/>
      <c r="BH445" s="5"/>
      <c r="BI445" s="5"/>
      <c r="BJ445" s="5"/>
      <c r="BK445" s="5"/>
      <c r="BL445" s="5"/>
      <c r="BM445" s="5"/>
      <c r="BN445" s="5"/>
    </row>
    <row r="446" spans="1:66" ht="36" hidden="1" customHeight="1">
      <c r="A446" s="125">
        <v>2719770</v>
      </c>
      <c r="B446" s="125" t="s">
        <v>357</v>
      </c>
      <c r="C446" s="125" t="s">
        <v>927</v>
      </c>
      <c r="D446" s="3" t="s">
        <v>397</v>
      </c>
      <c r="E446" s="138">
        <f t="shared" si="98"/>
        <v>0</v>
      </c>
      <c r="F446" s="138"/>
      <c r="G446" s="138"/>
      <c r="H446" s="138"/>
      <c r="I446" s="138"/>
      <c r="J446" s="138">
        <f t="shared" si="100"/>
        <v>0</v>
      </c>
      <c r="K446" s="138"/>
      <c r="L446" s="138"/>
      <c r="M446" s="138"/>
      <c r="N446" s="138"/>
      <c r="O446" s="138"/>
      <c r="P446" s="138">
        <f t="shared" si="101"/>
        <v>0</v>
      </c>
      <c r="Q446" s="289">
        <f t="shared" si="92"/>
        <v>0</v>
      </c>
      <c r="R446" s="259"/>
      <c r="S446" s="292"/>
      <c r="T446" s="292"/>
      <c r="U446" s="292"/>
      <c r="V446" s="292"/>
      <c r="W446" s="259"/>
      <c r="X446" s="259"/>
      <c r="Y446" s="259"/>
      <c r="Z446" s="259"/>
      <c r="AA446" s="259"/>
      <c r="AB446" s="259"/>
      <c r="AC446" s="259"/>
      <c r="AD446" s="259"/>
      <c r="AE446" s="259"/>
      <c r="AF446" s="259"/>
      <c r="AG446" s="259"/>
      <c r="AH446" s="259"/>
      <c r="AI446" s="259"/>
      <c r="AJ446" s="259"/>
      <c r="AK446" s="259"/>
      <c r="AL446" s="259"/>
      <c r="AM446" s="259"/>
      <c r="AN446" s="259"/>
      <c r="AO446" s="5"/>
      <c r="AP446" s="5"/>
      <c r="AQ446" s="5"/>
      <c r="AR446" s="5"/>
      <c r="AS446" s="5"/>
      <c r="AT446" s="5"/>
      <c r="AU446" s="5"/>
      <c r="AV446" s="5"/>
      <c r="AW446" s="5"/>
      <c r="AX446" s="5"/>
      <c r="AY446" s="5"/>
      <c r="AZ446" s="5"/>
      <c r="BA446" s="5"/>
      <c r="BB446" s="5"/>
      <c r="BC446" s="5"/>
      <c r="BD446" s="5"/>
      <c r="BE446" s="5"/>
      <c r="BF446" s="5"/>
      <c r="BG446" s="5"/>
      <c r="BH446" s="5"/>
      <c r="BI446" s="5"/>
      <c r="BJ446" s="5"/>
      <c r="BK446" s="5"/>
      <c r="BL446" s="5"/>
      <c r="BM446" s="5"/>
      <c r="BN446" s="5"/>
    </row>
    <row r="447" spans="1:66" ht="14" hidden="1">
      <c r="A447" s="119"/>
      <c r="B447" s="119"/>
      <c r="C447" s="119"/>
      <c r="D447" s="135" t="s">
        <v>213</v>
      </c>
      <c r="E447" s="101">
        <f t="shared" si="98"/>
        <v>0</v>
      </c>
      <c r="F447" s="101"/>
      <c r="G447" s="101"/>
      <c r="H447" s="101"/>
      <c r="I447" s="101"/>
      <c r="J447" s="101"/>
      <c r="K447" s="101"/>
      <c r="L447" s="101"/>
      <c r="M447" s="101"/>
      <c r="N447" s="101"/>
      <c r="O447" s="101"/>
      <c r="P447" s="101"/>
      <c r="Q447" s="287">
        <f t="shared" si="92"/>
        <v>0</v>
      </c>
      <c r="R447" s="5"/>
      <c r="S447" s="62"/>
      <c r="T447" s="62"/>
      <c r="U447" s="62"/>
      <c r="V447" s="62"/>
      <c r="W447" s="5"/>
      <c r="X447" s="5"/>
      <c r="Y447" s="5"/>
      <c r="Z447" s="5"/>
      <c r="AA447" s="5"/>
      <c r="AB447" s="5"/>
      <c r="AC447" s="5"/>
      <c r="AD447" s="5"/>
      <c r="AE447" s="5"/>
      <c r="AF447" s="5"/>
      <c r="AG447" s="5"/>
      <c r="AH447" s="5"/>
      <c r="AI447" s="5"/>
      <c r="AJ447" s="5"/>
      <c r="AK447" s="5"/>
      <c r="AL447" s="5"/>
      <c r="AM447" s="5"/>
      <c r="AN447" s="5"/>
      <c r="AO447" s="5"/>
      <c r="AP447" s="5"/>
      <c r="AQ447" s="5"/>
      <c r="AR447" s="5"/>
      <c r="AS447" s="5"/>
      <c r="AT447" s="5"/>
      <c r="AU447" s="5"/>
      <c r="AV447" s="5"/>
      <c r="AW447" s="5"/>
      <c r="AX447" s="5"/>
      <c r="AY447" s="5"/>
      <c r="AZ447" s="5"/>
      <c r="BA447" s="5"/>
      <c r="BB447" s="5"/>
      <c r="BC447" s="5"/>
      <c r="BD447" s="5"/>
      <c r="BE447" s="5"/>
      <c r="BF447" s="5"/>
      <c r="BG447" s="5"/>
      <c r="BH447" s="5"/>
      <c r="BI447" s="5"/>
      <c r="BJ447" s="5"/>
      <c r="BK447" s="5"/>
      <c r="BL447" s="5"/>
      <c r="BM447" s="5"/>
      <c r="BN447" s="5"/>
    </row>
    <row r="448" spans="1:66" ht="56" hidden="1">
      <c r="A448" s="119"/>
      <c r="B448" s="119"/>
      <c r="C448" s="119"/>
      <c r="D448" s="191" t="s">
        <v>170</v>
      </c>
      <c r="E448" s="101">
        <f t="shared" si="98"/>
        <v>0</v>
      </c>
      <c r="F448" s="101"/>
      <c r="G448" s="101"/>
      <c r="H448" s="101"/>
      <c r="I448" s="101"/>
      <c r="J448" s="101">
        <f>+L448+O448</f>
        <v>0</v>
      </c>
      <c r="K448" s="101"/>
      <c r="L448" s="101"/>
      <c r="M448" s="101"/>
      <c r="N448" s="101"/>
      <c r="O448" s="101"/>
      <c r="P448" s="101">
        <f t="shared" ref="P448:P455" si="102">+E448+J448</f>
        <v>0</v>
      </c>
      <c r="Q448" s="287">
        <f t="shared" si="92"/>
        <v>0</v>
      </c>
      <c r="R448" s="5"/>
      <c r="S448" s="62"/>
      <c r="T448" s="62"/>
      <c r="U448" s="62"/>
      <c r="V448" s="62"/>
      <c r="W448" s="5"/>
      <c r="X448" s="5"/>
      <c r="Y448" s="5"/>
      <c r="Z448" s="5"/>
      <c r="AA448" s="5"/>
      <c r="AB448" s="5"/>
      <c r="AC448" s="5"/>
      <c r="AD448" s="5"/>
      <c r="AE448" s="5"/>
      <c r="AF448" s="5"/>
      <c r="AG448" s="5"/>
      <c r="AH448" s="5"/>
      <c r="AI448" s="5"/>
      <c r="AJ448" s="5"/>
      <c r="AK448" s="5"/>
      <c r="AL448" s="5"/>
      <c r="AM448" s="5"/>
      <c r="AN448" s="5"/>
      <c r="AO448" s="5"/>
      <c r="AP448" s="5"/>
      <c r="AQ448" s="5"/>
      <c r="AR448" s="5"/>
      <c r="AS448" s="5"/>
      <c r="AT448" s="5"/>
      <c r="AU448" s="5"/>
      <c r="AV448" s="5"/>
      <c r="AW448" s="5"/>
      <c r="AX448" s="5"/>
      <c r="AY448" s="5"/>
      <c r="AZ448" s="5"/>
      <c r="BA448" s="5"/>
      <c r="BB448" s="5"/>
      <c r="BC448" s="5"/>
      <c r="BD448" s="5"/>
      <c r="BE448" s="5"/>
      <c r="BF448" s="5"/>
      <c r="BG448" s="5"/>
      <c r="BH448" s="5"/>
      <c r="BI448" s="5"/>
      <c r="BJ448" s="5"/>
      <c r="BK448" s="5"/>
      <c r="BL448" s="5"/>
      <c r="BM448" s="5"/>
      <c r="BN448" s="5"/>
    </row>
    <row r="449" spans="1:66" ht="42" hidden="1">
      <c r="A449" s="119"/>
      <c r="B449" s="119"/>
      <c r="C449" s="119"/>
      <c r="D449" s="169" t="s">
        <v>138</v>
      </c>
      <c r="E449" s="101">
        <f t="shared" si="98"/>
        <v>0</v>
      </c>
      <c r="F449" s="101"/>
      <c r="G449" s="101"/>
      <c r="H449" s="101"/>
      <c r="I449" s="101"/>
      <c r="J449" s="101">
        <f>+L449+O449</f>
        <v>0</v>
      </c>
      <c r="K449" s="101"/>
      <c r="L449" s="101"/>
      <c r="M449" s="101"/>
      <c r="N449" s="101"/>
      <c r="O449" s="101"/>
      <c r="P449" s="101">
        <f t="shared" si="102"/>
        <v>0</v>
      </c>
      <c r="Q449" s="287">
        <f t="shared" si="92"/>
        <v>0</v>
      </c>
      <c r="R449" s="5"/>
      <c r="S449" s="62"/>
      <c r="T449" s="62"/>
      <c r="U449" s="62"/>
      <c r="V449" s="62"/>
      <c r="W449" s="5"/>
      <c r="X449" s="5"/>
      <c r="Y449" s="5"/>
      <c r="Z449" s="5"/>
      <c r="AA449" s="5"/>
      <c r="AB449" s="5"/>
      <c r="AC449" s="5"/>
      <c r="AD449" s="5"/>
      <c r="AE449" s="5"/>
      <c r="AF449" s="5"/>
      <c r="AG449" s="5"/>
      <c r="AH449" s="5"/>
      <c r="AI449" s="5"/>
      <c r="AJ449" s="5"/>
      <c r="AK449" s="5"/>
      <c r="AL449" s="5"/>
      <c r="AM449" s="5"/>
      <c r="AN449" s="5"/>
      <c r="AO449" s="5"/>
      <c r="AP449" s="5"/>
      <c r="AQ449" s="5"/>
      <c r="AR449" s="5"/>
      <c r="AS449" s="5"/>
      <c r="AT449" s="5"/>
      <c r="AU449" s="5"/>
      <c r="AV449" s="5"/>
      <c r="AW449" s="5"/>
      <c r="AX449" s="5"/>
      <c r="AY449" s="5"/>
      <c r="AZ449" s="5"/>
      <c r="BA449" s="5"/>
      <c r="BB449" s="5"/>
      <c r="BC449" s="5"/>
      <c r="BD449" s="5"/>
      <c r="BE449" s="5"/>
      <c r="BF449" s="5"/>
      <c r="BG449" s="5"/>
      <c r="BH449" s="5"/>
      <c r="BI449" s="5"/>
      <c r="BJ449" s="5"/>
      <c r="BK449" s="5"/>
      <c r="BL449" s="5"/>
      <c r="BM449" s="5"/>
      <c r="BN449" s="5"/>
    </row>
    <row r="450" spans="1:66" ht="62" hidden="1">
      <c r="A450" s="115">
        <v>2719800</v>
      </c>
      <c r="B450" s="113" t="s">
        <v>593</v>
      </c>
      <c r="C450" s="113" t="s">
        <v>636</v>
      </c>
      <c r="D450" s="3" t="s">
        <v>606</v>
      </c>
      <c r="E450" s="102">
        <f t="shared" si="98"/>
        <v>0</v>
      </c>
      <c r="F450" s="102"/>
      <c r="G450" s="102"/>
      <c r="H450" s="102"/>
      <c r="I450" s="102"/>
      <c r="J450" s="102">
        <f>+L450+O450</f>
        <v>0</v>
      </c>
      <c r="K450" s="102"/>
      <c r="L450" s="102"/>
      <c r="M450" s="102"/>
      <c r="N450" s="102"/>
      <c r="O450" s="102"/>
      <c r="P450" s="102">
        <f t="shared" si="102"/>
        <v>0</v>
      </c>
      <c r="Q450" s="287">
        <f t="shared" si="92"/>
        <v>0</v>
      </c>
      <c r="R450" s="5"/>
      <c r="S450" s="62"/>
      <c r="T450" s="62"/>
      <c r="U450" s="62"/>
      <c r="V450" s="62"/>
      <c r="W450" s="5"/>
      <c r="X450" s="5"/>
      <c r="Y450" s="5"/>
      <c r="Z450" s="5"/>
      <c r="AA450" s="5"/>
      <c r="AB450" s="5"/>
      <c r="AC450" s="5"/>
      <c r="AD450" s="5"/>
      <c r="AE450" s="5"/>
      <c r="AF450" s="5"/>
      <c r="AG450" s="5"/>
      <c r="AH450" s="5"/>
      <c r="AI450" s="5"/>
      <c r="AJ450" s="5"/>
      <c r="AK450" s="5"/>
      <c r="AL450" s="5"/>
      <c r="AM450" s="5"/>
      <c r="AN450" s="5"/>
      <c r="AO450" s="5"/>
      <c r="AP450" s="5"/>
      <c r="AQ450" s="5"/>
      <c r="AR450" s="5"/>
      <c r="AS450" s="5"/>
      <c r="AT450" s="5"/>
      <c r="AU450" s="5"/>
      <c r="AV450" s="5"/>
      <c r="AW450" s="5"/>
      <c r="AX450" s="5"/>
      <c r="AY450" s="5"/>
      <c r="AZ450" s="5"/>
      <c r="BA450" s="5"/>
      <c r="BB450" s="5"/>
      <c r="BC450" s="5"/>
      <c r="BD450" s="5"/>
      <c r="BE450" s="5"/>
      <c r="BF450" s="5"/>
      <c r="BG450" s="5"/>
      <c r="BH450" s="5"/>
      <c r="BI450" s="5"/>
      <c r="BJ450" s="5"/>
      <c r="BK450" s="5"/>
      <c r="BL450" s="5"/>
      <c r="BM450" s="5"/>
      <c r="BN450" s="5"/>
    </row>
    <row r="451" spans="1:66" ht="28" hidden="1">
      <c r="A451" s="115"/>
      <c r="B451" s="120"/>
      <c r="C451" s="120"/>
      <c r="D451" s="184" t="s">
        <v>82</v>
      </c>
      <c r="E451" s="129">
        <f t="shared" si="98"/>
        <v>0</v>
      </c>
      <c r="F451" s="129"/>
      <c r="G451" s="129"/>
      <c r="H451" s="129"/>
      <c r="I451" s="129"/>
      <c r="J451" s="102">
        <f>+L451+O451</f>
        <v>0</v>
      </c>
      <c r="K451" s="129"/>
      <c r="L451" s="129"/>
      <c r="M451" s="129"/>
      <c r="N451" s="129"/>
      <c r="O451" s="101">
        <f>1450000-1450000</f>
        <v>0</v>
      </c>
      <c r="P451" s="102">
        <f t="shared" si="102"/>
        <v>0</v>
      </c>
      <c r="Q451" s="287">
        <f t="shared" si="92"/>
        <v>0</v>
      </c>
      <c r="R451" s="5"/>
      <c r="S451" s="62"/>
      <c r="T451" s="62"/>
      <c r="U451" s="62"/>
      <c r="V451" s="62"/>
      <c r="W451" s="5"/>
      <c r="X451" s="5"/>
      <c r="Y451" s="5"/>
      <c r="Z451" s="5"/>
      <c r="AA451" s="5"/>
      <c r="AB451" s="5"/>
      <c r="AC451" s="5"/>
      <c r="AD451" s="5"/>
      <c r="AE451" s="5"/>
      <c r="AF451" s="5"/>
      <c r="AG451" s="5"/>
      <c r="AH451" s="5"/>
      <c r="AI451" s="5"/>
      <c r="AJ451" s="5"/>
      <c r="AK451" s="5"/>
      <c r="AL451" s="5"/>
      <c r="AM451" s="5"/>
      <c r="AN451" s="5"/>
      <c r="AO451" s="5"/>
      <c r="AP451" s="5"/>
      <c r="AQ451" s="5"/>
      <c r="AR451" s="5"/>
      <c r="AS451" s="5"/>
      <c r="AT451" s="5"/>
      <c r="AU451" s="5"/>
      <c r="AV451" s="5"/>
      <c r="AW451" s="5"/>
      <c r="AX451" s="5"/>
      <c r="AY451" s="5"/>
      <c r="AZ451" s="5"/>
      <c r="BA451" s="5"/>
      <c r="BB451" s="5"/>
      <c r="BC451" s="5"/>
      <c r="BD451" s="5"/>
      <c r="BE451" s="5"/>
      <c r="BF451" s="5"/>
      <c r="BG451" s="5"/>
      <c r="BH451" s="5"/>
      <c r="BI451" s="5"/>
      <c r="BJ451" s="5"/>
      <c r="BK451" s="5"/>
      <c r="BL451" s="5"/>
      <c r="BM451" s="5"/>
      <c r="BN451" s="5"/>
    </row>
    <row r="452" spans="1:66" ht="51" hidden="1" customHeight="1">
      <c r="A452" s="202" t="s">
        <v>1017</v>
      </c>
      <c r="B452" s="202" t="s">
        <v>1018</v>
      </c>
      <c r="C452" s="202"/>
      <c r="D452" s="228" t="s">
        <v>777</v>
      </c>
      <c r="E452" s="137">
        <f>+E455+E454+E453+E457+E456+E459+E458</f>
        <v>0</v>
      </c>
      <c r="F452" s="137">
        <f t="shared" ref="F452:O452" si="103">+F455+F454+F453+F457+F456+F459+F458</f>
        <v>0</v>
      </c>
      <c r="G452" s="137">
        <f t="shared" si="103"/>
        <v>0</v>
      </c>
      <c r="H452" s="137">
        <f t="shared" si="103"/>
        <v>0</v>
      </c>
      <c r="I452" s="137">
        <f t="shared" si="103"/>
        <v>0</v>
      </c>
      <c r="J452" s="137">
        <f t="shared" si="103"/>
        <v>0</v>
      </c>
      <c r="K452" s="137">
        <f t="shared" si="103"/>
        <v>0</v>
      </c>
      <c r="L452" s="137">
        <f t="shared" si="103"/>
        <v>0</v>
      </c>
      <c r="M452" s="137">
        <f t="shared" si="103"/>
        <v>0</v>
      </c>
      <c r="N452" s="137">
        <f t="shared" si="103"/>
        <v>0</v>
      </c>
      <c r="O452" s="137">
        <f t="shared" si="103"/>
        <v>0</v>
      </c>
      <c r="P452" s="137">
        <f>+E452+J452</f>
        <v>0</v>
      </c>
      <c r="Q452" s="289">
        <f t="shared" si="92"/>
        <v>0</v>
      </c>
      <c r="R452" s="252"/>
      <c r="S452" s="252"/>
      <c r="T452" s="254"/>
      <c r="U452" s="62"/>
      <c r="V452" s="62"/>
      <c r="W452" s="5"/>
      <c r="X452" s="5"/>
      <c r="Y452" s="5"/>
      <c r="Z452" s="5"/>
      <c r="AA452" s="5"/>
      <c r="AB452" s="5"/>
      <c r="AC452" s="5"/>
      <c r="AD452" s="5"/>
      <c r="AE452" s="5"/>
      <c r="AF452" s="5"/>
      <c r="AG452" s="5"/>
      <c r="AH452" s="5"/>
      <c r="AI452" s="5"/>
      <c r="AJ452" s="5"/>
      <c r="AK452" s="5"/>
      <c r="AL452" s="5"/>
      <c r="AM452" s="5"/>
      <c r="AN452" s="5"/>
      <c r="AO452" s="5"/>
      <c r="AP452" s="5"/>
      <c r="AQ452" s="5"/>
      <c r="AR452" s="5"/>
      <c r="AS452" s="5"/>
      <c r="AT452" s="5"/>
      <c r="AU452" s="5"/>
      <c r="AV452" s="5"/>
      <c r="AW452" s="5"/>
      <c r="AX452" s="5"/>
      <c r="AY452" s="5"/>
      <c r="AZ452" s="5"/>
      <c r="BA452" s="5"/>
      <c r="BB452" s="5"/>
      <c r="BC452" s="5"/>
      <c r="BD452" s="5"/>
      <c r="BE452" s="5"/>
      <c r="BF452" s="5"/>
      <c r="BG452" s="5"/>
      <c r="BH452" s="5"/>
      <c r="BI452" s="5"/>
      <c r="BJ452" s="5"/>
      <c r="BK452" s="5"/>
      <c r="BL452" s="5"/>
      <c r="BM452" s="5"/>
      <c r="BN452" s="5"/>
    </row>
    <row r="453" spans="1:66" ht="28" hidden="1">
      <c r="A453" s="119">
        <v>2818311</v>
      </c>
      <c r="B453" s="119" t="s">
        <v>229</v>
      </c>
      <c r="C453" s="119" t="s">
        <v>929</v>
      </c>
      <c r="D453" s="153" t="s">
        <v>230</v>
      </c>
      <c r="E453" s="101">
        <f>+F453+I453</f>
        <v>0</v>
      </c>
      <c r="F453" s="101">
        <f>300000-300000</f>
        <v>0</v>
      </c>
      <c r="G453" s="100"/>
      <c r="H453" s="100"/>
      <c r="I453" s="100"/>
      <c r="J453" s="101">
        <f t="shared" ref="J453:J459" si="104">+L453+O453</f>
        <v>0</v>
      </c>
      <c r="K453" s="100"/>
      <c r="L453" s="100"/>
      <c r="M453" s="100"/>
      <c r="N453" s="100"/>
      <c r="O453" s="100"/>
      <c r="P453" s="101">
        <f t="shared" si="102"/>
        <v>0</v>
      </c>
      <c r="Q453" s="287">
        <f t="shared" si="92"/>
        <v>0</v>
      </c>
      <c r="R453" s="5"/>
      <c r="S453" s="62"/>
      <c r="T453" s="62"/>
      <c r="U453" s="62"/>
      <c r="V453" s="62"/>
      <c r="W453" s="5"/>
      <c r="X453" s="5"/>
      <c r="Y453" s="5"/>
      <c r="Z453" s="5"/>
      <c r="AA453" s="5"/>
      <c r="AB453" s="5"/>
      <c r="AC453" s="5"/>
      <c r="AD453" s="5"/>
      <c r="AE453" s="5"/>
      <c r="AF453" s="5"/>
      <c r="AG453" s="5"/>
      <c r="AH453" s="5"/>
      <c r="AI453" s="5"/>
      <c r="AJ453" s="5"/>
      <c r="AK453" s="5"/>
      <c r="AL453" s="5"/>
      <c r="AM453" s="5"/>
      <c r="AN453" s="5"/>
      <c r="AO453" s="5"/>
      <c r="AP453" s="5"/>
      <c r="AQ453" s="5"/>
      <c r="AR453" s="5"/>
      <c r="AS453" s="5"/>
      <c r="AT453" s="5"/>
      <c r="AU453" s="5"/>
      <c r="AV453" s="5"/>
      <c r="AW453" s="5"/>
      <c r="AX453" s="5"/>
      <c r="AY453" s="5"/>
      <c r="AZ453" s="5"/>
      <c r="BA453" s="5"/>
      <c r="BB453" s="5"/>
      <c r="BC453" s="5"/>
      <c r="BD453" s="5"/>
      <c r="BE453" s="5"/>
      <c r="BF453" s="5"/>
      <c r="BG453" s="5"/>
      <c r="BH453" s="5"/>
      <c r="BI453" s="5"/>
      <c r="BJ453" s="5"/>
      <c r="BK453" s="5"/>
      <c r="BL453" s="5"/>
      <c r="BM453" s="5"/>
      <c r="BN453" s="5"/>
    </row>
    <row r="454" spans="1:66" ht="31" hidden="1">
      <c r="A454" s="125">
        <v>2818312</v>
      </c>
      <c r="B454" s="125" t="s">
        <v>872</v>
      </c>
      <c r="C454" s="125" t="s">
        <v>828</v>
      </c>
      <c r="D454" s="135" t="s">
        <v>603</v>
      </c>
      <c r="E454" s="101">
        <f>+F454+I454</f>
        <v>0</v>
      </c>
      <c r="F454" s="101"/>
      <c r="G454" s="101"/>
      <c r="H454" s="101"/>
      <c r="I454" s="101"/>
      <c r="J454" s="101">
        <f t="shared" si="104"/>
        <v>0</v>
      </c>
      <c r="K454" s="101"/>
      <c r="L454" s="101"/>
      <c r="M454" s="101"/>
      <c r="N454" s="101"/>
      <c r="O454" s="101"/>
      <c r="P454" s="101">
        <f t="shared" si="102"/>
        <v>0</v>
      </c>
      <c r="Q454" s="287">
        <f t="shared" si="92"/>
        <v>0</v>
      </c>
      <c r="R454" s="5"/>
      <c r="S454" s="62"/>
      <c r="T454" s="62"/>
      <c r="U454" s="62"/>
      <c r="V454" s="62"/>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c r="BB454" s="5"/>
      <c r="BC454" s="5"/>
      <c r="BD454" s="5"/>
      <c r="BE454" s="5"/>
      <c r="BF454" s="5"/>
      <c r="BG454" s="5"/>
      <c r="BH454" s="5"/>
      <c r="BI454" s="5"/>
      <c r="BJ454" s="5"/>
      <c r="BK454" s="5"/>
      <c r="BL454" s="5"/>
      <c r="BM454" s="5"/>
      <c r="BN454" s="5"/>
    </row>
    <row r="455" spans="1:66" ht="51" hidden="1" customHeight="1">
      <c r="A455" s="125">
        <v>2818320</v>
      </c>
      <c r="B455" s="125" t="s">
        <v>784</v>
      </c>
      <c r="C455" s="125" t="s">
        <v>827</v>
      </c>
      <c r="D455" s="2" t="s">
        <v>745</v>
      </c>
      <c r="E455" s="138">
        <f>+F455+I455</f>
        <v>0</v>
      </c>
      <c r="F455" s="138"/>
      <c r="G455" s="138"/>
      <c r="H455" s="138"/>
      <c r="I455" s="138"/>
      <c r="J455" s="138">
        <f t="shared" si="104"/>
        <v>0</v>
      </c>
      <c r="K455" s="138"/>
      <c r="L455" s="138"/>
      <c r="M455" s="138"/>
      <c r="N455" s="138"/>
      <c r="O455" s="138"/>
      <c r="P455" s="138">
        <f t="shared" si="102"/>
        <v>0</v>
      </c>
      <c r="Q455" s="289">
        <f t="shared" si="92"/>
        <v>0</v>
      </c>
      <c r="R455" s="250"/>
      <c r="S455" s="252"/>
      <c r="T455" s="254"/>
      <c r="U455" s="62"/>
      <c r="V455" s="62"/>
      <c r="W455" s="5"/>
      <c r="X455" s="5"/>
      <c r="Y455" s="5"/>
      <c r="Z455" s="5"/>
      <c r="AA455" s="5"/>
      <c r="AB455" s="5"/>
      <c r="AC455" s="5"/>
      <c r="AD455" s="5"/>
      <c r="AE455" s="5"/>
      <c r="AF455" s="5"/>
      <c r="AG455" s="5"/>
      <c r="AH455" s="5"/>
      <c r="AI455" s="5"/>
      <c r="AJ455" s="5"/>
      <c r="AK455" s="5"/>
      <c r="AL455" s="5"/>
      <c r="AM455" s="5"/>
      <c r="AN455" s="5"/>
      <c r="AO455" s="5"/>
      <c r="AP455" s="5"/>
      <c r="AQ455" s="5"/>
      <c r="AR455" s="5"/>
      <c r="AS455" s="5"/>
      <c r="AT455" s="5"/>
      <c r="AU455" s="5"/>
      <c r="AV455" s="5"/>
      <c r="AW455" s="5"/>
      <c r="AX455" s="5"/>
      <c r="AY455" s="5"/>
      <c r="AZ455" s="5"/>
      <c r="BA455" s="5"/>
      <c r="BB455" s="5"/>
      <c r="BC455" s="5"/>
      <c r="BD455" s="5"/>
      <c r="BE455" s="5"/>
      <c r="BF455" s="5"/>
      <c r="BG455" s="5"/>
      <c r="BH455" s="5"/>
      <c r="BI455" s="5"/>
      <c r="BJ455" s="5"/>
      <c r="BK455" s="5"/>
      <c r="BL455" s="5"/>
      <c r="BM455" s="5"/>
      <c r="BN455" s="5"/>
    </row>
    <row r="456" spans="1:66" ht="51" hidden="1" customHeight="1">
      <c r="A456" s="125" t="s">
        <v>808</v>
      </c>
      <c r="B456" s="125" t="s">
        <v>785</v>
      </c>
      <c r="C456" s="125" t="s">
        <v>512</v>
      </c>
      <c r="D456" s="153" t="s">
        <v>809</v>
      </c>
      <c r="E456" s="101">
        <f>+F456+I456</f>
        <v>0</v>
      </c>
      <c r="F456" s="101"/>
      <c r="G456" s="101"/>
      <c r="H456" s="101"/>
      <c r="I456" s="101">
        <f>8775000-8775000</f>
        <v>0</v>
      </c>
      <c r="J456" s="101">
        <f t="shared" si="104"/>
        <v>0</v>
      </c>
      <c r="K456" s="101"/>
      <c r="L456" s="101"/>
      <c r="M456" s="101"/>
      <c r="N456" s="101"/>
      <c r="O456" s="101"/>
      <c r="P456" s="101">
        <f t="shared" ref="P456:P464" si="105">+E456+J456</f>
        <v>0</v>
      </c>
      <c r="Q456" s="287">
        <f t="shared" si="92"/>
        <v>0</v>
      </c>
      <c r="R456" s="5"/>
      <c r="S456" s="62"/>
      <c r="T456" s="62"/>
      <c r="U456" s="62"/>
      <c r="V456" s="62"/>
      <c r="W456" s="5"/>
      <c r="X456" s="5"/>
      <c r="Y456" s="5"/>
      <c r="Z456" s="5"/>
      <c r="AA456" s="5"/>
      <c r="AB456" s="5"/>
      <c r="AC456" s="5"/>
      <c r="AD456" s="5"/>
      <c r="AE456" s="5"/>
      <c r="AF456" s="5"/>
      <c r="AG456" s="5"/>
      <c r="AH456" s="5"/>
      <c r="AI456" s="5"/>
      <c r="AJ456" s="5"/>
      <c r="AK456" s="5"/>
      <c r="AL456" s="5"/>
      <c r="AM456" s="5"/>
      <c r="AN456" s="5"/>
      <c r="AO456" s="5"/>
      <c r="AP456" s="5"/>
      <c r="AQ456" s="5"/>
      <c r="AR456" s="5"/>
      <c r="AS456" s="5"/>
      <c r="AT456" s="5"/>
      <c r="AU456" s="5"/>
      <c r="AV456" s="5"/>
      <c r="AW456" s="5"/>
      <c r="AX456" s="5"/>
      <c r="AY456" s="5"/>
      <c r="AZ456" s="5"/>
      <c r="BA456" s="5"/>
      <c r="BB456" s="5"/>
      <c r="BC456" s="5"/>
      <c r="BD456" s="5"/>
      <c r="BE456" s="5"/>
      <c r="BF456" s="5"/>
      <c r="BG456" s="5"/>
      <c r="BH456" s="5"/>
      <c r="BI456" s="5"/>
      <c r="BJ456" s="5"/>
      <c r="BK456" s="5"/>
      <c r="BL456" s="5"/>
      <c r="BM456" s="5"/>
      <c r="BN456" s="5"/>
    </row>
    <row r="457" spans="1:66" ht="51" hidden="1" customHeight="1">
      <c r="A457" s="125" t="s">
        <v>585</v>
      </c>
      <c r="B457" s="125" t="s">
        <v>786</v>
      </c>
      <c r="C457" s="125" t="s">
        <v>1000</v>
      </c>
      <c r="D457" s="2" t="s">
        <v>117</v>
      </c>
      <c r="E457" s="138"/>
      <c r="F457" s="138"/>
      <c r="G457" s="138"/>
      <c r="H457" s="138"/>
      <c r="I457" s="138"/>
      <c r="J457" s="138">
        <f t="shared" si="104"/>
        <v>0</v>
      </c>
      <c r="K457" s="138"/>
      <c r="L457" s="138"/>
      <c r="M457" s="138"/>
      <c r="N457" s="138"/>
      <c r="O457" s="138"/>
      <c r="P457" s="138">
        <f t="shared" si="105"/>
        <v>0</v>
      </c>
      <c r="Q457" s="289">
        <f t="shared" si="92"/>
        <v>0</v>
      </c>
      <c r="R457" s="250"/>
      <c r="S457" s="252"/>
      <c r="T457" s="254"/>
      <c r="U457" s="62"/>
      <c r="V457" s="62"/>
      <c r="W457" s="5"/>
      <c r="X457" s="5"/>
      <c r="Y457" s="5"/>
      <c r="Z457" s="5"/>
      <c r="AA457" s="5"/>
      <c r="AB457" s="5"/>
      <c r="AC457" s="5"/>
      <c r="AD457" s="5"/>
      <c r="AE457" s="5"/>
      <c r="AF457" s="5"/>
      <c r="AG457" s="5"/>
      <c r="AH457" s="5"/>
      <c r="AI457" s="5"/>
      <c r="AJ457" s="5"/>
      <c r="AK457" s="5"/>
      <c r="AL457" s="5"/>
      <c r="AM457" s="5"/>
      <c r="AN457" s="5"/>
      <c r="AO457" s="5"/>
      <c r="AP457" s="5"/>
      <c r="AQ457" s="5"/>
      <c r="AR457" s="5"/>
      <c r="AS457" s="5"/>
      <c r="AT457" s="5"/>
      <c r="AU457" s="5"/>
      <c r="AV457" s="5"/>
      <c r="AW457" s="5"/>
      <c r="AX457" s="5"/>
      <c r="AY457" s="5"/>
      <c r="AZ457" s="5"/>
      <c r="BA457" s="5"/>
      <c r="BB457" s="5"/>
      <c r="BC457" s="5"/>
      <c r="BD457" s="5"/>
      <c r="BE457" s="5"/>
      <c r="BF457" s="5"/>
      <c r="BG457" s="5"/>
      <c r="BH457" s="5"/>
      <c r="BI457" s="5"/>
      <c r="BJ457" s="5"/>
      <c r="BK457" s="5"/>
      <c r="BL457" s="5"/>
      <c r="BM457" s="5"/>
      <c r="BN457" s="5"/>
    </row>
    <row r="458" spans="1:66" ht="51" hidden="1" customHeight="1">
      <c r="A458" s="125" t="s">
        <v>490</v>
      </c>
      <c r="B458" s="125" t="s">
        <v>620</v>
      </c>
      <c r="C458" s="119" t="s">
        <v>852</v>
      </c>
      <c r="D458" s="135" t="s">
        <v>604</v>
      </c>
      <c r="E458" s="101"/>
      <c r="F458" s="101"/>
      <c r="G458" s="101"/>
      <c r="H458" s="101"/>
      <c r="I458" s="101"/>
      <c r="J458" s="101">
        <f>+L458+O458</f>
        <v>0</v>
      </c>
      <c r="K458" s="101"/>
      <c r="L458" s="101"/>
      <c r="M458" s="101"/>
      <c r="N458" s="101"/>
      <c r="O458" s="101"/>
      <c r="P458" s="101">
        <f t="shared" si="105"/>
        <v>0</v>
      </c>
      <c r="Q458" s="287">
        <f t="shared" si="92"/>
        <v>0</v>
      </c>
      <c r="R458" s="250"/>
      <c r="S458" s="252"/>
      <c r="T458" s="254"/>
      <c r="U458" s="62"/>
      <c r="V458" s="62"/>
      <c r="W458" s="5"/>
      <c r="X458" s="5"/>
      <c r="Y458" s="5"/>
      <c r="Z458" s="5"/>
      <c r="AA458" s="5"/>
      <c r="AB458" s="5"/>
      <c r="AC458" s="5"/>
      <c r="AD458" s="5"/>
      <c r="AE458" s="5"/>
      <c r="AF458" s="5"/>
      <c r="AG458" s="5"/>
      <c r="AH458" s="5"/>
      <c r="AI458" s="5"/>
      <c r="AJ458" s="5"/>
      <c r="AK458" s="5"/>
      <c r="AL458" s="5"/>
      <c r="AM458" s="5"/>
      <c r="AN458" s="5"/>
      <c r="AO458" s="5"/>
      <c r="AP458" s="5"/>
      <c r="AQ458" s="5"/>
      <c r="AR458" s="5"/>
      <c r="AS458" s="5"/>
      <c r="AT458" s="5"/>
      <c r="AU458" s="5"/>
      <c r="AV458" s="5"/>
      <c r="AW458" s="5"/>
      <c r="AX458" s="5"/>
      <c r="AY458" s="5"/>
      <c r="AZ458" s="5"/>
      <c r="BA458" s="5"/>
      <c r="BB458" s="5"/>
      <c r="BC458" s="5"/>
      <c r="BD458" s="5"/>
      <c r="BE458" s="5"/>
      <c r="BF458" s="5"/>
      <c r="BG458" s="5"/>
      <c r="BH458" s="5"/>
      <c r="BI458" s="5"/>
      <c r="BJ458" s="5"/>
      <c r="BK458" s="5"/>
      <c r="BL458" s="5"/>
      <c r="BM458" s="5"/>
      <c r="BN458" s="5"/>
    </row>
    <row r="459" spans="1:66" ht="51" hidden="1" customHeight="1">
      <c r="A459" s="125" t="s">
        <v>307</v>
      </c>
      <c r="B459" s="125" t="s">
        <v>308</v>
      </c>
      <c r="C459" s="125" t="s">
        <v>211</v>
      </c>
      <c r="D459" s="153" t="s">
        <v>127</v>
      </c>
      <c r="E459" s="101"/>
      <c r="F459" s="101"/>
      <c r="G459" s="101"/>
      <c r="H459" s="101"/>
      <c r="I459" s="101"/>
      <c r="J459" s="101">
        <f t="shared" si="104"/>
        <v>0</v>
      </c>
      <c r="K459" s="101"/>
      <c r="L459" s="101"/>
      <c r="M459" s="101"/>
      <c r="N459" s="101"/>
      <c r="O459" s="101"/>
      <c r="P459" s="101">
        <f t="shared" si="105"/>
        <v>0</v>
      </c>
      <c r="Q459" s="287">
        <f t="shared" si="92"/>
        <v>0</v>
      </c>
      <c r="R459" s="5"/>
      <c r="S459" s="62"/>
      <c r="T459" s="62"/>
      <c r="U459" s="62"/>
      <c r="V459" s="62"/>
      <c r="W459" s="5"/>
      <c r="X459" s="5"/>
      <c r="Y459" s="5"/>
      <c r="Z459" s="5"/>
      <c r="AA459" s="5"/>
      <c r="AB459" s="5"/>
      <c r="AC459" s="5"/>
      <c r="AD459" s="5"/>
      <c r="AE459" s="5"/>
      <c r="AF459" s="5"/>
      <c r="AG459" s="5"/>
      <c r="AH459" s="5"/>
      <c r="AI459" s="5"/>
      <c r="AJ459" s="5"/>
      <c r="AK459" s="5"/>
      <c r="AL459" s="5"/>
      <c r="AM459" s="5"/>
      <c r="AN459" s="5"/>
      <c r="AO459" s="5"/>
      <c r="AP459" s="5"/>
      <c r="AQ459" s="5"/>
      <c r="AR459" s="5"/>
      <c r="AS459" s="5"/>
      <c r="AT459" s="5"/>
      <c r="AU459" s="5"/>
      <c r="AV459" s="5"/>
      <c r="AW459" s="5"/>
      <c r="AX459" s="5"/>
      <c r="AY459" s="5"/>
      <c r="AZ459" s="5"/>
      <c r="BA459" s="5"/>
      <c r="BB459" s="5"/>
      <c r="BC459" s="5"/>
      <c r="BD459" s="5"/>
      <c r="BE459" s="5"/>
      <c r="BF459" s="5"/>
      <c r="BG459" s="5"/>
      <c r="BH459" s="5"/>
      <c r="BI459" s="5"/>
      <c r="BJ459" s="5"/>
      <c r="BK459" s="5"/>
      <c r="BL459" s="5"/>
      <c r="BM459" s="5"/>
      <c r="BN459" s="5"/>
    </row>
    <row r="460" spans="1:66" ht="57" hidden="1" customHeight="1">
      <c r="A460" s="125">
        <v>2918110</v>
      </c>
      <c r="B460" s="125" t="s">
        <v>515</v>
      </c>
      <c r="C460" s="125" t="s">
        <v>605</v>
      </c>
      <c r="D460" s="171" t="s">
        <v>207</v>
      </c>
      <c r="E460" s="138">
        <f>+F460+I460</f>
        <v>0</v>
      </c>
      <c r="F460" s="138"/>
      <c r="G460" s="138"/>
      <c r="H460" s="138"/>
      <c r="I460" s="138"/>
      <c r="J460" s="138" t="e">
        <f>+L460+O460</f>
        <v>#REF!</v>
      </c>
      <c r="K460" s="138"/>
      <c r="L460" s="137" t="e">
        <f>++L461+L463+L465+L464+#REF!</f>
        <v>#REF!</v>
      </c>
      <c r="M460" s="138"/>
      <c r="N460" s="138"/>
      <c r="O460" s="138"/>
      <c r="P460" s="138" t="e">
        <f t="shared" si="105"/>
        <v>#REF!</v>
      </c>
      <c r="Q460" s="288" t="e">
        <f>+P460</f>
        <v>#REF!</v>
      </c>
      <c r="S460" s="252"/>
      <c r="T460" s="254"/>
      <c r="U460" s="43"/>
      <c r="V460" s="43"/>
    </row>
    <row r="461" spans="1:66" ht="15.5" hidden="1">
      <c r="A461" s="120"/>
      <c r="B461" s="120"/>
      <c r="C461" s="120"/>
      <c r="D461" s="155"/>
      <c r="E461" s="129">
        <f>+F461+I461</f>
        <v>0</v>
      </c>
      <c r="F461" s="129"/>
      <c r="G461" s="129"/>
      <c r="H461" s="129"/>
      <c r="I461" s="129"/>
      <c r="J461" s="129"/>
      <c r="K461" s="129"/>
      <c r="L461" s="129"/>
      <c r="M461" s="129"/>
      <c r="N461" s="129"/>
      <c r="O461" s="129"/>
      <c r="P461" s="129">
        <f t="shared" si="105"/>
        <v>0</v>
      </c>
      <c r="Q461" s="287">
        <f t="shared" si="92"/>
        <v>0</v>
      </c>
      <c r="R461" s="22"/>
      <c r="S461" s="43"/>
      <c r="T461" s="43"/>
      <c r="U461" s="43"/>
      <c r="V461" s="43"/>
    </row>
    <row r="462" spans="1:66" ht="57" hidden="1" customHeight="1">
      <c r="A462" s="125">
        <v>2918120</v>
      </c>
      <c r="B462" s="125" t="s">
        <v>365</v>
      </c>
      <c r="C462" s="125" t="s">
        <v>876</v>
      </c>
      <c r="D462" s="171" t="s">
        <v>317</v>
      </c>
      <c r="E462" s="138">
        <f>+F462+I462</f>
        <v>0</v>
      </c>
      <c r="F462" s="138"/>
      <c r="G462" s="138"/>
      <c r="H462" s="138"/>
      <c r="I462" s="138"/>
      <c r="J462" s="138">
        <f>+L462+O462</f>
        <v>0</v>
      </c>
      <c r="K462" s="138"/>
      <c r="L462" s="138"/>
      <c r="M462" s="138"/>
      <c r="N462" s="138"/>
      <c r="O462" s="138"/>
      <c r="P462" s="138">
        <f t="shared" si="105"/>
        <v>0</v>
      </c>
      <c r="Q462" s="289">
        <f t="shared" si="92"/>
        <v>0</v>
      </c>
      <c r="S462" s="252"/>
      <c r="T462" s="254"/>
      <c r="U462" s="43"/>
      <c r="V462" s="43"/>
    </row>
    <row r="463" spans="1:66" ht="43.5" hidden="1" customHeight="1">
      <c r="A463" s="125" t="s">
        <v>664</v>
      </c>
      <c r="B463" s="125" t="s">
        <v>234</v>
      </c>
      <c r="C463" s="125" t="s">
        <v>235</v>
      </c>
      <c r="D463" s="258" t="s">
        <v>663</v>
      </c>
      <c r="E463" s="138">
        <f>+F463+I463</f>
        <v>0</v>
      </c>
      <c r="F463" s="138"/>
      <c r="G463" s="138"/>
      <c r="H463" s="138"/>
      <c r="I463" s="138"/>
      <c r="J463" s="138">
        <f>+L463+O463</f>
        <v>0</v>
      </c>
      <c r="K463" s="138"/>
      <c r="L463" s="138"/>
      <c r="M463" s="138"/>
      <c r="N463" s="138"/>
      <c r="O463" s="138"/>
      <c r="P463" s="138">
        <f t="shared" si="105"/>
        <v>0</v>
      </c>
      <c r="Q463" s="287">
        <f t="shared" si="92"/>
        <v>0</v>
      </c>
      <c r="R463" s="22"/>
      <c r="S463" s="43"/>
      <c r="T463" s="43"/>
      <c r="U463" s="43"/>
      <c r="V463" s="43"/>
    </row>
    <row r="464" spans="1:66" ht="43.5" hidden="1" customHeight="1">
      <c r="A464" s="125" t="s">
        <v>35</v>
      </c>
      <c r="B464" s="125" t="s">
        <v>357</v>
      </c>
      <c r="C464" s="125" t="s">
        <v>927</v>
      </c>
      <c r="D464" s="3" t="s">
        <v>397</v>
      </c>
      <c r="E464" s="138">
        <f>+F464+I464</f>
        <v>0</v>
      </c>
      <c r="F464" s="138"/>
      <c r="G464" s="138"/>
      <c r="H464" s="138"/>
      <c r="I464" s="138"/>
      <c r="J464" s="138">
        <f>+L464+O464</f>
        <v>0</v>
      </c>
      <c r="K464" s="138">
        <f>20500000-20500000</f>
        <v>0</v>
      </c>
      <c r="L464" s="138"/>
      <c r="M464" s="138"/>
      <c r="N464" s="138"/>
      <c r="O464" s="138">
        <f>20500000-20500000</f>
        <v>0</v>
      </c>
      <c r="P464" s="138">
        <f t="shared" si="105"/>
        <v>0</v>
      </c>
      <c r="Q464" s="289">
        <f t="shared" si="92"/>
        <v>0</v>
      </c>
      <c r="R464" s="22"/>
      <c r="S464" s="43"/>
      <c r="T464" s="43"/>
      <c r="U464" s="43"/>
      <c r="V464" s="43"/>
    </row>
    <row r="465" spans="1:66" s="211" customFormat="1" ht="48" hidden="1" customHeight="1">
      <c r="A465" s="202" t="s">
        <v>491</v>
      </c>
      <c r="B465" s="202" t="s">
        <v>492</v>
      </c>
      <c r="C465" s="202"/>
      <c r="D465" s="241" t="s">
        <v>574</v>
      </c>
      <c r="E465" s="283">
        <f>+E466+E467+E468+E469+E470+E471</f>
        <v>0</v>
      </c>
      <c r="F465" s="283">
        <f t="shared" ref="F465:O465" si="106">+F466+F467+F468+F469+F470+F471</f>
        <v>0</v>
      </c>
      <c r="G465" s="283">
        <f t="shared" si="106"/>
        <v>0</v>
      </c>
      <c r="H465" s="283">
        <f t="shared" si="106"/>
        <v>0</v>
      </c>
      <c r="I465" s="283">
        <f t="shared" si="106"/>
        <v>0</v>
      </c>
      <c r="J465" s="283">
        <f t="shared" si="106"/>
        <v>0</v>
      </c>
      <c r="K465" s="283">
        <f t="shared" si="106"/>
        <v>0</v>
      </c>
      <c r="L465" s="283">
        <f t="shared" si="106"/>
        <v>0</v>
      </c>
      <c r="M465" s="283">
        <f t="shared" si="106"/>
        <v>0</v>
      </c>
      <c r="N465" s="283">
        <f t="shared" si="106"/>
        <v>0</v>
      </c>
      <c r="O465" s="283">
        <f t="shared" si="106"/>
        <v>0</v>
      </c>
      <c r="P465" s="283">
        <f t="shared" ref="P465:P471" si="107">+E465+J465</f>
        <v>0</v>
      </c>
      <c r="Q465" s="287">
        <f t="shared" si="92"/>
        <v>0</v>
      </c>
      <c r="R465" s="207">
        <v>6000000</v>
      </c>
      <c r="S465" s="252">
        <f>+R465-P465</f>
        <v>6000000</v>
      </c>
      <c r="T465" s="208"/>
      <c r="U465" s="208"/>
      <c r="V465" s="208"/>
      <c r="W465" s="207"/>
      <c r="X465" s="209"/>
      <c r="Y465" s="209"/>
      <c r="Z465" s="209"/>
      <c r="AA465" s="209"/>
      <c r="AB465" s="209"/>
      <c r="AC465" s="209"/>
      <c r="AD465" s="209"/>
      <c r="AE465" s="209"/>
      <c r="AF465" s="209"/>
      <c r="AG465" s="209"/>
      <c r="AH465" s="209"/>
      <c r="AI465" s="209"/>
      <c r="AJ465" s="209"/>
      <c r="AK465" s="209"/>
      <c r="AL465" s="209"/>
      <c r="AM465" s="209"/>
      <c r="AN465" s="209"/>
      <c r="AO465" s="209"/>
      <c r="AP465" s="209"/>
      <c r="AQ465" s="209"/>
      <c r="AR465" s="209"/>
      <c r="AS465" s="210"/>
      <c r="AT465" s="210"/>
      <c r="AU465" s="210"/>
      <c r="AV465" s="210"/>
      <c r="AW465" s="210"/>
      <c r="AX465" s="210"/>
      <c r="AY465" s="210"/>
      <c r="AZ465" s="210"/>
      <c r="BA465" s="210"/>
      <c r="BB465" s="210"/>
      <c r="BC465" s="210"/>
      <c r="BD465" s="210"/>
      <c r="BE465" s="210"/>
      <c r="BF465" s="210"/>
      <c r="BG465" s="210"/>
      <c r="BH465" s="210"/>
      <c r="BI465" s="210"/>
      <c r="BJ465" s="210"/>
      <c r="BK465" s="210"/>
      <c r="BL465" s="210"/>
      <c r="BM465" s="210"/>
      <c r="BN465" s="210"/>
    </row>
    <row r="466" spans="1:66" s="211" customFormat="1" ht="68.25" hidden="1" customHeight="1">
      <c r="A466" s="115" t="s">
        <v>493</v>
      </c>
      <c r="B466" s="115" t="s">
        <v>219</v>
      </c>
      <c r="C466" s="115" t="s">
        <v>875</v>
      </c>
      <c r="D466" s="2" t="s">
        <v>182</v>
      </c>
      <c r="E466" s="102">
        <f t="shared" ref="E466:E471" si="108">+F466+I466</f>
        <v>0</v>
      </c>
      <c r="F466" s="102"/>
      <c r="G466" s="102"/>
      <c r="H466" s="102"/>
      <c r="I466" s="102"/>
      <c r="J466" s="102"/>
      <c r="K466" s="102"/>
      <c r="L466" s="102"/>
      <c r="M466" s="102"/>
      <c r="N466" s="102"/>
      <c r="O466" s="102"/>
      <c r="P466" s="102">
        <f t="shared" si="107"/>
        <v>0</v>
      </c>
      <c r="Q466" s="287">
        <f t="shared" si="92"/>
        <v>0</v>
      </c>
      <c r="R466" s="207"/>
      <c r="S466" s="208"/>
      <c r="T466" s="208"/>
      <c r="U466" s="208"/>
      <c r="V466" s="208"/>
      <c r="W466" s="207"/>
      <c r="X466" s="209"/>
      <c r="Y466" s="209"/>
      <c r="Z466" s="209"/>
      <c r="AA466" s="209"/>
      <c r="AB466" s="209"/>
      <c r="AC466" s="209"/>
      <c r="AD466" s="209"/>
      <c r="AE466" s="209"/>
      <c r="AF466" s="209"/>
      <c r="AG466" s="209"/>
      <c r="AH466" s="209"/>
      <c r="AI466" s="209"/>
      <c r="AJ466" s="209"/>
      <c r="AK466" s="209"/>
      <c r="AL466" s="209"/>
      <c r="AM466" s="209"/>
      <c r="AN466" s="209"/>
      <c r="AO466" s="209"/>
      <c r="AP466" s="209"/>
      <c r="AQ466" s="209"/>
      <c r="AR466" s="209"/>
      <c r="AS466" s="210"/>
      <c r="AT466" s="210"/>
      <c r="AU466" s="210"/>
      <c r="AV466" s="210"/>
      <c r="AW466" s="210"/>
      <c r="AX466" s="210"/>
      <c r="AY466" s="210"/>
      <c r="AZ466" s="210"/>
      <c r="BA466" s="210"/>
      <c r="BB466" s="210"/>
      <c r="BC466" s="210"/>
      <c r="BD466" s="210"/>
      <c r="BE466" s="210"/>
      <c r="BF466" s="210"/>
      <c r="BG466" s="210"/>
      <c r="BH466" s="210"/>
      <c r="BI466" s="210"/>
      <c r="BJ466" s="210"/>
      <c r="BK466" s="210"/>
      <c r="BL466" s="210"/>
      <c r="BM466" s="210"/>
      <c r="BN466" s="210"/>
    </row>
    <row r="467" spans="1:66" s="211" customFormat="1" ht="78" hidden="1" customHeight="1">
      <c r="A467" s="115" t="s">
        <v>398</v>
      </c>
      <c r="B467" s="115" t="s">
        <v>136</v>
      </c>
      <c r="C467" s="115" t="s">
        <v>875</v>
      </c>
      <c r="D467" s="2" t="s">
        <v>754</v>
      </c>
      <c r="E467" s="102">
        <f t="shared" si="108"/>
        <v>0</v>
      </c>
      <c r="F467" s="102"/>
      <c r="G467" s="102"/>
      <c r="H467" s="102"/>
      <c r="I467" s="102"/>
      <c r="J467" s="102"/>
      <c r="K467" s="102"/>
      <c r="L467" s="102"/>
      <c r="M467" s="102"/>
      <c r="N467" s="102"/>
      <c r="O467" s="102"/>
      <c r="P467" s="102">
        <f t="shared" si="107"/>
        <v>0</v>
      </c>
      <c r="Q467" s="287">
        <f t="shared" si="92"/>
        <v>0</v>
      </c>
      <c r="R467" s="207"/>
      <c r="S467" s="208"/>
      <c r="T467" s="208"/>
      <c r="U467" s="208"/>
      <c r="V467" s="208"/>
      <c r="W467" s="207"/>
      <c r="X467" s="209"/>
      <c r="Y467" s="209"/>
      <c r="Z467" s="209"/>
      <c r="AA467" s="209"/>
      <c r="AB467" s="209"/>
      <c r="AC467" s="209"/>
      <c r="AD467" s="209"/>
      <c r="AE467" s="209"/>
      <c r="AF467" s="209"/>
      <c r="AG467" s="209"/>
      <c r="AH467" s="209"/>
      <c r="AI467" s="209"/>
      <c r="AJ467" s="209"/>
      <c r="AK467" s="209"/>
      <c r="AL467" s="209"/>
      <c r="AM467" s="209"/>
      <c r="AN467" s="209"/>
      <c r="AO467" s="209"/>
      <c r="AP467" s="209"/>
      <c r="AQ467" s="209"/>
      <c r="AR467" s="209"/>
      <c r="AS467" s="210"/>
      <c r="AT467" s="210"/>
      <c r="AU467" s="210"/>
      <c r="AV467" s="210"/>
      <c r="AW467" s="210"/>
      <c r="AX467" s="210"/>
      <c r="AY467" s="210"/>
      <c r="AZ467" s="210"/>
      <c r="BA467" s="210"/>
      <c r="BB467" s="210"/>
      <c r="BC467" s="210"/>
      <c r="BD467" s="210"/>
      <c r="BE467" s="210"/>
      <c r="BF467" s="210"/>
      <c r="BG467" s="210"/>
      <c r="BH467" s="210"/>
      <c r="BI467" s="210"/>
      <c r="BJ467" s="210"/>
      <c r="BK467" s="210"/>
      <c r="BL467" s="210"/>
      <c r="BM467" s="210"/>
      <c r="BN467" s="210"/>
    </row>
    <row r="468" spans="1:66" s="211" customFormat="1" ht="49.5" hidden="1" customHeight="1">
      <c r="A468" s="115" t="s">
        <v>399</v>
      </c>
      <c r="B468" s="115" t="s">
        <v>402</v>
      </c>
      <c r="C468" s="115" t="s">
        <v>404</v>
      </c>
      <c r="D468" s="3" t="s">
        <v>405</v>
      </c>
      <c r="E468" s="102">
        <f t="shared" si="108"/>
        <v>0</v>
      </c>
      <c r="F468" s="102"/>
      <c r="G468" s="102"/>
      <c r="H468" s="102"/>
      <c r="I468" s="102"/>
      <c r="J468" s="102"/>
      <c r="K468" s="102"/>
      <c r="L468" s="102"/>
      <c r="M468" s="102"/>
      <c r="N468" s="102"/>
      <c r="O468" s="102"/>
      <c r="P468" s="102">
        <f t="shared" si="107"/>
        <v>0</v>
      </c>
      <c r="Q468" s="287">
        <f t="shared" si="92"/>
        <v>0</v>
      </c>
      <c r="R468" s="207"/>
      <c r="S468" s="208"/>
      <c r="T468" s="208"/>
      <c r="U468" s="208"/>
      <c r="V468" s="208"/>
      <c r="W468" s="207"/>
      <c r="X468" s="209"/>
      <c r="Y468" s="209"/>
      <c r="Z468" s="209"/>
      <c r="AA468" s="209"/>
      <c r="AB468" s="209"/>
      <c r="AC468" s="209"/>
      <c r="AD468" s="209"/>
      <c r="AE468" s="209"/>
      <c r="AF468" s="209"/>
      <c r="AG468" s="209"/>
      <c r="AH468" s="209"/>
      <c r="AI468" s="209"/>
      <c r="AJ468" s="209"/>
      <c r="AK468" s="209"/>
      <c r="AL468" s="209"/>
      <c r="AM468" s="209"/>
      <c r="AN468" s="209"/>
      <c r="AO468" s="209"/>
      <c r="AP468" s="209"/>
      <c r="AQ468" s="209"/>
      <c r="AR468" s="209"/>
      <c r="AS468" s="210"/>
      <c r="AT468" s="210"/>
      <c r="AU468" s="210"/>
      <c r="AV468" s="210"/>
      <c r="AW468" s="210"/>
      <c r="AX468" s="210"/>
      <c r="AY468" s="210"/>
      <c r="AZ468" s="210"/>
      <c r="BA468" s="210"/>
      <c r="BB468" s="210"/>
      <c r="BC468" s="210"/>
      <c r="BD468" s="210"/>
      <c r="BE468" s="210"/>
      <c r="BF468" s="210"/>
      <c r="BG468" s="210"/>
      <c r="BH468" s="210"/>
      <c r="BI468" s="210"/>
      <c r="BJ468" s="210"/>
      <c r="BK468" s="210"/>
      <c r="BL468" s="210"/>
      <c r="BM468" s="210"/>
      <c r="BN468" s="210"/>
    </row>
    <row r="469" spans="1:66" s="211" customFormat="1" ht="57" hidden="1" customHeight="1">
      <c r="A469" s="125" t="s">
        <v>400</v>
      </c>
      <c r="B469" s="125" t="s">
        <v>403</v>
      </c>
      <c r="C469" s="125" t="s">
        <v>549</v>
      </c>
      <c r="D469" s="3" t="s">
        <v>406</v>
      </c>
      <c r="E469" s="138">
        <f t="shared" si="108"/>
        <v>0</v>
      </c>
      <c r="F469" s="138"/>
      <c r="G469" s="138"/>
      <c r="H469" s="138"/>
      <c r="I469" s="138">
        <f>1500000-1500000</f>
        <v>0</v>
      </c>
      <c r="J469" s="138"/>
      <c r="K469" s="138"/>
      <c r="L469" s="138"/>
      <c r="M469" s="138"/>
      <c r="N469" s="138"/>
      <c r="O469" s="138"/>
      <c r="P469" s="138">
        <f t="shared" si="107"/>
        <v>0</v>
      </c>
      <c r="Q469" s="287">
        <f t="shared" si="92"/>
        <v>0</v>
      </c>
      <c r="R469" s="207"/>
      <c r="S469" s="208"/>
      <c r="T469" s="208"/>
      <c r="U469" s="208"/>
      <c r="V469" s="208"/>
      <c r="W469" s="207"/>
      <c r="X469" s="209"/>
      <c r="Y469" s="209"/>
      <c r="Z469" s="209"/>
      <c r="AA469" s="209"/>
      <c r="AB469" s="209"/>
      <c r="AC469" s="209"/>
      <c r="AD469" s="209"/>
      <c r="AE469" s="209"/>
      <c r="AF469" s="209"/>
      <c r="AG469" s="209"/>
      <c r="AH469" s="209"/>
      <c r="AI469" s="209"/>
      <c r="AJ469" s="209"/>
      <c r="AK469" s="209"/>
      <c r="AL469" s="209"/>
      <c r="AM469" s="209"/>
      <c r="AN469" s="209"/>
      <c r="AO469" s="209"/>
      <c r="AP469" s="209"/>
      <c r="AQ469" s="209"/>
      <c r="AR469" s="209"/>
      <c r="AS469" s="210"/>
      <c r="AT469" s="210"/>
      <c r="AU469" s="210"/>
      <c r="AV469" s="210"/>
      <c r="AW469" s="210"/>
      <c r="AX469" s="210"/>
      <c r="AY469" s="210"/>
      <c r="AZ469" s="210"/>
      <c r="BA469" s="210"/>
      <c r="BB469" s="210"/>
      <c r="BC469" s="210"/>
      <c r="BD469" s="210"/>
      <c r="BE469" s="210"/>
      <c r="BF469" s="210"/>
      <c r="BG469" s="210"/>
      <c r="BH469" s="210"/>
      <c r="BI469" s="210"/>
      <c r="BJ469" s="210"/>
      <c r="BK469" s="210"/>
      <c r="BL469" s="210"/>
      <c r="BM469" s="210"/>
      <c r="BN469" s="210"/>
    </row>
    <row r="470" spans="1:66" s="211" customFormat="1" ht="59.25" hidden="1" customHeight="1">
      <c r="A470" s="115" t="s">
        <v>401</v>
      </c>
      <c r="B470" s="115" t="s">
        <v>973</v>
      </c>
      <c r="C470" s="115" t="s">
        <v>335</v>
      </c>
      <c r="D470" s="3" t="s">
        <v>407</v>
      </c>
      <c r="E470" s="102">
        <f t="shared" si="108"/>
        <v>0</v>
      </c>
      <c r="F470" s="102"/>
      <c r="G470" s="102"/>
      <c r="H470" s="102"/>
      <c r="I470" s="102"/>
      <c r="J470" s="102"/>
      <c r="K470" s="102"/>
      <c r="L470" s="102"/>
      <c r="M470" s="102"/>
      <c r="N470" s="102"/>
      <c r="O470" s="102"/>
      <c r="P470" s="102">
        <f t="shared" si="107"/>
        <v>0</v>
      </c>
      <c r="Q470" s="287">
        <f t="shared" si="92"/>
        <v>0</v>
      </c>
      <c r="R470" s="207"/>
      <c r="S470" s="208"/>
      <c r="T470" s="208"/>
      <c r="U470" s="208"/>
      <c r="V470" s="208"/>
      <c r="W470" s="207"/>
      <c r="X470" s="209"/>
      <c r="Y470" s="209"/>
      <c r="Z470" s="209"/>
      <c r="AA470" s="209"/>
      <c r="AB470" s="209"/>
      <c r="AC470" s="209"/>
      <c r="AD470" s="209"/>
      <c r="AE470" s="209"/>
      <c r="AF470" s="209"/>
      <c r="AG470" s="209"/>
      <c r="AH470" s="209"/>
      <c r="AI470" s="209"/>
      <c r="AJ470" s="209"/>
      <c r="AK470" s="209"/>
      <c r="AL470" s="209"/>
      <c r="AM470" s="209"/>
      <c r="AN470" s="209"/>
      <c r="AO470" s="209"/>
      <c r="AP470" s="209"/>
      <c r="AQ470" s="209"/>
      <c r="AR470" s="209"/>
      <c r="AS470" s="210"/>
      <c r="AT470" s="210"/>
      <c r="AU470" s="210"/>
      <c r="AV470" s="210"/>
      <c r="AW470" s="210"/>
      <c r="AX470" s="210"/>
      <c r="AY470" s="210"/>
      <c r="AZ470" s="210"/>
      <c r="BA470" s="210"/>
      <c r="BB470" s="210"/>
      <c r="BC470" s="210"/>
      <c r="BD470" s="210"/>
      <c r="BE470" s="210"/>
      <c r="BF470" s="210"/>
      <c r="BG470" s="210"/>
      <c r="BH470" s="210"/>
      <c r="BI470" s="210"/>
      <c r="BJ470" s="210"/>
      <c r="BK470" s="210"/>
      <c r="BL470" s="210"/>
      <c r="BM470" s="210"/>
      <c r="BN470" s="210"/>
    </row>
    <row r="471" spans="1:66" s="211" customFormat="1" ht="78" hidden="1" customHeight="1">
      <c r="A471" s="115" t="s">
        <v>721</v>
      </c>
      <c r="B471" s="115" t="s">
        <v>357</v>
      </c>
      <c r="C471" s="125" t="s">
        <v>927</v>
      </c>
      <c r="D471" s="3" t="s">
        <v>397</v>
      </c>
      <c r="E471" s="102">
        <f t="shared" si="108"/>
        <v>0</v>
      </c>
      <c r="F471" s="102"/>
      <c r="G471" s="102"/>
      <c r="H471" s="102"/>
      <c r="I471" s="102"/>
      <c r="J471" s="102"/>
      <c r="K471" s="102"/>
      <c r="L471" s="102"/>
      <c r="M471" s="102"/>
      <c r="N471" s="102"/>
      <c r="O471" s="102"/>
      <c r="P471" s="102">
        <f t="shared" si="107"/>
        <v>0</v>
      </c>
      <c r="Q471" s="287">
        <f t="shared" si="92"/>
        <v>0</v>
      </c>
      <c r="R471" s="207"/>
      <c r="S471" s="208"/>
      <c r="T471" s="208"/>
      <c r="U471" s="208"/>
      <c r="V471" s="208"/>
      <c r="W471" s="207"/>
      <c r="X471" s="209"/>
      <c r="Y471" s="209"/>
      <c r="Z471" s="209"/>
      <c r="AA471" s="209"/>
      <c r="AB471" s="209"/>
      <c r="AC471" s="209"/>
      <c r="AD471" s="209"/>
      <c r="AE471" s="209"/>
      <c r="AF471" s="209"/>
      <c r="AG471" s="209"/>
      <c r="AH471" s="209"/>
      <c r="AI471" s="209"/>
      <c r="AJ471" s="209"/>
      <c r="AK471" s="209"/>
      <c r="AL471" s="209"/>
      <c r="AM471" s="209"/>
      <c r="AN471" s="209"/>
      <c r="AO471" s="209"/>
      <c r="AP471" s="209"/>
      <c r="AQ471" s="209"/>
      <c r="AR471" s="209"/>
      <c r="AS471" s="210"/>
      <c r="AT471" s="210"/>
      <c r="AU471" s="210"/>
      <c r="AV471" s="210"/>
      <c r="AW471" s="210"/>
      <c r="AX471" s="210"/>
      <c r="AY471" s="210"/>
      <c r="AZ471" s="210"/>
      <c r="BA471" s="210"/>
      <c r="BB471" s="210"/>
      <c r="BC471" s="210"/>
      <c r="BD471" s="210"/>
      <c r="BE471" s="210"/>
      <c r="BF471" s="210"/>
      <c r="BG471" s="210"/>
      <c r="BH471" s="210"/>
      <c r="BI471" s="210"/>
      <c r="BJ471" s="210"/>
      <c r="BK471" s="210"/>
      <c r="BL471" s="210"/>
      <c r="BM471" s="210"/>
      <c r="BN471" s="210"/>
    </row>
    <row r="472" spans="1:66" ht="41.25" hidden="1" customHeight="1">
      <c r="A472" s="202" t="s">
        <v>241</v>
      </c>
      <c r="B472" s="202" t="s">
        <v>242</v>
      </c>
      <c r="C472" s="202"/>
      <c r="D472" s="241" t="s">
        <v>970</v>
      </c>
      <c r="E472" s="137">
        <f>+E474+E477+E478+E484+E483+E496+E498+E485+E507+E504+E502+E503+E505+E511+E488+E494+E486+E497+E482+E556+E506+E500+E495+E492+E493+E501+E499</f>
        <v>0</v>
      </c>
      <c r="F472" s="137">
        <f t="shared" ref="F472:O472" si="109">+F474+F477+F478+F484+F483+F496+F498+F485+F507+F504+F502+F503+F505+F511+F488+F494+F486+F497+F482+F556+F506+F500+F495+F492+F493+F501+F499</f>
        <v>0</v>
      </c>
      <c r="G472" s="137">
        <f t="shared" si="109"/>
        <v>0</v>
      </c>
      <c r="H472" s="137">
        <f t="shared" si="109"/>
        <v>0</v>
      </c>
      <c r="I472" s="137">
        <f t="shared" si="109"/>
        <v>0</v>
      </c>
      <c r="J472" s="137">
        <f t="shared" si="109"/>
        <v>0</v>
      </c>
      <c r="K472" s="137">
        <f t="shared" si="109"/>
        <v>0</v>
      </c>
      <c r="L472" s="137">
        <f t="shared" si="109"/>
        <v>0</v>
      </c>
      <c r="M472" s="137">
        <f t="shared" si="109"/>
        <v>0</v>
      </c>
      <c r="N472" s="137">
        <f t="shared" si="109"/>
        <v>0</v>
      </c>
      <c r="O472" s="137">
        <f t="shared" si="109"/>
        <v>0</v>
      </c>
      <c r="P472" s="137">
        <f t="shared" ref="P472:P491" si="110">+E472+J472</f>
        <v>0</v>
      </c>
      <c r="Q472" s="288">
        <f>+P472</f>
        <v>0</v>
      </c>
      <c r="R472" s="290"/>
      <c r="S472" s="290"/>
      <c r="T472" s="291"/>
      <c r="U472" s="292"/>
      <c r="V472" s="292"/>
      <c r="W472" s="261"/>
      <c r="X472" s="261"/>
      <c r="Y472" s="261"/>
      <c r="Z472" s="261"/>
      <c r="AA472" s="261"/>
      <c r="AB472" s="261"/>
      <c r="AC472" s="261"/>
      <c r="AD472" s="261"/>
      <c r="AE472" s="261"/>
      <c r="AF472" s="261"/>
      <c r="AG472" s="261"/>
      <c r="AH472" s="261"/>
      <c r="AI472" s="261"/>
      <c r="AJ472" s="261"/>
      <c r="AK472" s="261"/>
      <c r="AL472" s="261"/>
      <c r="AM472" s="261"/>
      <c r="AN472" s="261"/>
    </row>
    <row r="473" spans="1:66" ht="42" hidden="1">
      <c r="A473" s="120"/>
      <c r="B473" s="120"/>
      <c r="C473" s="120"/>
      <c r="D473" s="173" t="s">
        <v>180</v>
      </c>
      <c r="E473" s="100">
        <f t="shared" ref="E473:E505" si="111">+F473+I473</f>
        <v>0</v>
      </c>
      <c r="F473" s="100"/>
      <c r="G473" s="100"/>
      <c r="H473" s="100"/>
      <c r="I473" s="100"/>
      <c r="J473" s="163"/>
      <c r="K473" s="110"/>
      <c r="L473" s="110"/>
      <c r="M473" s="110"/>
      <c r="N473" s="110"/>
      <c r="O473" s="112"/>
      <c r="P473" s="163">
        <f t="shared" si="110"/>
        <v>0</v>
      </c>
      <c r="Q473" s="287">
        <f t="shared" si="92"/>
        <v>0</v>
      </c>
      <c r="R473" s="22"/>
      <c r="S473" s="43"/>
      <c r="T473" s="43"/>
      <c r="U473" s="43"/>
      <c r="V473" s="43"/>
    </row>
    <row r="474" spans="1:66" s="224" customFormat="1" ht="45" hidden="1" customHeight="1">
      <c r="A474" s="113"/>
      <c r="B474" s="113"/>
      <c r="C474" s="113"/>
      <c r="D474" s="226" t="s">
        <v>3</v>
      </c>
      <c r="E474" s="102">
        <f t="shared" si="111"/>
        <v>0</v>
      </c>
      <c r="F474" s="102"/>
      <c r="G474" s="102"/>
      <c r="H474" s="102"/>
      <c r="I474" s="102"/>
      <c r="J474" s="102">
        <f>+L474+O474</f>
        <v>0</v>
      </c>
      <c r="K474" s="102"/>
      <c r="L474" s="102"/>
      <c r="M474" s="102"/>
      <c r="N474" s="102"/>
      <c r="O474" s="102"/>
      <c r="P474" s="102">
        <f t="shared" si="110"/>
        <v>0</v>
      </c>
      <c r="Q474" s="287">
        <f t="shared" si="92"/>
        <v>0</v>
      </c>
      <c r="R474" s="220"/>
      <c r="S474" s="221"/>
      <c r="T474" s="221"/>
      <c r="U474" s="221"/>
      <c r="V474" s="221"/>
      <c r="W474" s="220"/>
      <c r="X474" s="222"/>
      <c r="Y474" s="222"/>
      <c r="Z474" s="222"/>
      <c r="AA474" s="222"/>
      <c r="AB474" s="222"/>
      <c r="AC474" s="222"/>
      <c r="AD474" s="222"/>
      <c r="AE474" s="222"/>
      <c r="AF474" s="222"/>
      <c r="AG474" s="222"/>
      <c r="AH474" s="222"/>
      <c r="AI474" s="222"/>
      <c r="AJ474" s="222"/>
      <c r="AK474" s="222"/>
      <c r="AL474" s="222"/>
      <c r="AM474" s="222"/>
      <c r="AN474" s="222"/>
      <c r="AO474" s="222"/>
      <c r="AP474" s="222"/>
      <c r="AQ474" s="222"/>
      <c r="AR474" s="222"/>
      <c r="AS474" s="223"/>
      <c r="AT474" s="223"/>
      <c r="AU474" s="223"/>
      <c r="AV474" s="223"/>
      <c r="AW474" s="223"/>
      <c r="AX474" s="223"/>
      <c r="AY474" s="223"/>
      <c r="AZ474" s="223"/>
      <c r="BA474" s="223"/>
      <c r="BB474" s="223"/>
      <c r="BC474" s="223"/>
      <c r="BD474" s="223"/>
      <c r="BE474" s="223"/>
      <c r="BF474" s="223"/>
      <c r="BG474" s="223"/>
      <c r="BH474" s="223"/>
      <c r="BI474" s="223"/>
      <c r="BJ474" s="223"/>
      <c r="BK474" s="223"/>
      <c r="BL474" s="223"/>
      <c r="BM474" s="223"/>
      <c r="BN474" s="223"/>
    </row>
    <row r="475" spans="1:66" ht="23" hidden="1">
      <c r="A475" s="120"/>
      <c r="B475" s="120"/>
      <c r="C475" s="120"/>
      <c r="D475" s="167" t="s">
        <v>630</v>
      </c>
      <c r="E475" s="129">
        <f t="shared" si="111"/>
        <v>0</v>
      </c>
      <c r="F475" s="129"/>
      <c r="G475" s="129"/>
      <c r="H475" s="143"/>
      <c r="I475" s="143"/>
      <c r="J475" s="129">
        <f>+L475+O475</f>
        <v>0</v>
      </c>
      <c r="K475" s="129"/>
      <c r="L475" s="129"/>
      <c r="M475" s="129"/>
      <c r="N475" s="129"/>
      <c r="O475" s="129"/>
      <c r="P475" s="129">
        <f t="shared" si="110"/>
        <v>0</v>
      </c>
      <c r="Q475" s="287">
        <f t="shared" si="92"/>
        <v>0</v>
      </c>
      <c r="R475" s="22"/>
      <c r="S475" s="43"/>
      <c r="T475" s="43"/>
      <c r="U475" s="43"/>
      <c r="V475" s="43"/>
    </row>
    <row r="476" spans="1:66" ht="15.5" hidden="1">
      <c r="A476" s="120"/>
      <c r="B476" s="120"/>
      <c r="C476" s="120"/>
      <c r="D476" s="167" t="s">
        <v>631</v>
      </c>
      <c r="E476" s="129">
        <f t="shared" si="111"/>
        <v>0</v>
      </c>
      <c r="F476" s="129"/>
      <c r="G476" s="129"/>
      <c r="H476" s="143"/>
      <c r="I476" s="143"/>
      <c r="J476" s="129">
        <f>+L476+O476</f>
        <v>0</v>
      </c>
      <c r="K476" s="129"/>
      <c r="L476" s="129"/>
      <c r="M476" s="129"/>
      <c r="N476" s="129"/>
      <c r="O476" s="129"/>
      <c r="P476" s="129">
        <f t="shared" si="110"/>
        <v>0</v>
      </c>
      <c r="Q476" s="287">
        <f t="shared" si="92"/>
        <v>0</v>
      </c>
      <c r="R476" s="22"/>
      <c r="S476" s="43"/>
      <c r="T476" s="43"/>
      <c r="U476" s="43"/>
      <c r="V476" s="43"/>
    </row>
    <row r="477" spans="1:66" ht="28" hidden="1">
      <c r="A477" s="115">
        <v>3713070</v>
      </c>
      <c r="B477" s="113" t="s">
        <v>33</v>
      </c>
      <c r="C477" s="113" t="s">
        <v>377</v>
      </c>
      <c r="D477" s="170" t="s">
        <v>543</v>
      </c>
      <c r="E477" s="102">
        <f t="shared" si="111"/>
        <v>0</v>
      </c>
      <c r="F477" s="102"/>
      <c r="G477" s="102"/>
      <c r="H477" s="102"/>
      <c r="I477" s="102"/>
      <c r="J477" s="102"/>
      <c r="K477" s="102"/>
      <c r="L477" s="102"/>
      <c r="M477" s="102"/>
      <c r="N477" s="102"/>
      <c r="O477" s="102"/>
      <c r="P477" s="102">
        <f t="shared" si="110"/>
        <v>0</v>
      </c>
      <c r="Q477" s="287">
        <f t="shared" si="92"/>
        <v>0</v>
      </c>
      <c r="R477" s="22"/>
      <c r="S477" s="43"/>
      <c r="T477" s="43"/>
      <c r="U477" s="43"/>
      <c r="V477" s="43"/>
    </row>
    <row r="478" spans="1:66" ht="28" hidden="1">
      <c r="A478" s="113">
        <v>3713230</v>
      </c>
      <c r="B478" s="113" t="s">
        <v>38</v>
      </c>
      <c r="C478" s="113" t="s">
        <v>481</v>
      </c>
      <c r="D478" s="170" t="s">
        <v>913</v>
      </c>
      <c r="E478" s="129">
        <f t="shared" si="111"/>
        <v>0</v>
      </c>
      <c r="F478" s="129"/>
      <c r="G478" s="129"/>
      <c r="H478" s="129"/>
      <c r="I478" s="129"/>
      <c r="J478" s="129">
        <f>+L478+O478</f>
        <v>0</v>
      </c>
      <c r="K478" s="129"/>
      <c r="L478" s="129"/>
      <c r="M478" s="129"/>
      <c r="N478" s="129"/>
      <c r="O478" s="129"/>
      <c r="P478" s="129">
        <f t="shared" si="110"/>
        <v>0</v>
      </c>
      <c r="Q478" s="287">
        <f t="shared" si="92"/>
        <v>0</v>
      </c>
      <c r="R478" s="14"/>
      <c r="S478" s="19"/>
      <c r="T478" s="19"/>
      <c r="U478" s="19"/>
      <c r="V478" s="19"/>
      <c r="W478" s="14"/>
    </row>
    <row r="479" spans="1:66" ht="69" hidden="1">
      <c r="A479" s="120"/>
      <c r="B479" s="120"/>
      <c r="C479" s="120"/>
      <c r="D479" s="204" t="s">
        <v>306</v>
      </c>
      <c r="E479" s="129">
        <f t="shared" si="111"/>
        <v>0</v>
      </c>
      <c r="F479" s="129"/>
      <c r="G479" s="129"/>
      <c r="H479" s="129"/>
      <c r="I479" s="129"/>
      <c r="J479" s="129">
        <f>+L479+O479</f>
        <v>0</v>
      </c>
      <c r="K479" s="129"/>
      <c r="L479" s="129"/>
      <c r="M479" s="129"/>
      <c r="N479" s="129"/>
      <c r="O479" s="129"/>
      <c r="P479" s="129">
        <f t="shared" si="110"/>
        <v>0</v>
      </c>
      <c r="Q479" s="287">
        <f t="shared" si="92"/>
        <v>0</v>
      </c>
      <c r="R479" s="14"/>
      <c r="S479" s="19"/>
      <c r="T479" s="19"/>
      <c r="U479" s="19"/>
      <c r="V479" s="19"/>
      <c r="W479" s="14"/>
    </row>
    <row r="480" spans="1:66" ht="34.5" hidden="1">
      <c r="A480" s="120"/>
      <c r="B480" s="120"/>
      <c r="C480" s="120"/>
      <c r="D480" s="167" t="s">
        <v>815</v>
      </c>
      <c r="E480" s="129">
        <f t="shared" si="111"/>
        <v>0</v>
      </c>
      <c r="F480" s="129"/>
      <c r="G480" s="129"/>
      <c r="H480" s="129"/>
      <c r="I480" s="129"/>
      <c r="J480" s="129">
        <f>+L480+O480</f>
        <v>0</v>
      </c>
      <c r="K480" s="129"/>
      <c r="L480" s="129"/>
      <c r="M480" s="129"/>
      <c r="N480" s="129"/>
      <c r="O480" s="129"/>
      <c r="P480" s="129">
        <f t="shared" si="110"/>
        <v>0</v>
      </c>
      <c r="Q480" s="287">
        <f t="shared" si="92"/>
        <v>0</v>
      </c>
      <c r="R480" s="14"/>
      <c r="S480" s="19"/>
      <c r="T480" s="19"/>
      <c r="U480" s="19"/>
      <c r="V480" s="19"/>
      <c r="W480" s="14"/>
    </row>
    <row r="481" spans="1:66" ht="46" hidden="1">
      <c r="A481" s="120"/>
      <c r="B481" s="120"/>
      <c r="C481" s="120"/>
      <c r="D481" s="167" t="s">
        <v>477</v>
      </c>
      <c r="E481" s="129">
        <f t="shared" si="111"/>
        <v>0</v>
      </c>
      <c r="F481" s="129"/>
      <c r="G481" s="129"/>
      <c r="H481" s="129"/>
      <c r="I481" s="129"/>
      <c r="J481" s="129"/>
      <c r="K481" s="129"/>
      <c r="L481" s="129"/>
      <c r="M481" s="129"/>
      <c r="N481" s="129"/>
      <c r="O481" s="129"/>
      <c r="P481" s="129">
        <f t="shared" si="110"/>
        <v>0</v>
      </c>
      <c r="Q481" s="287">
        <f t="shared" si="92"/>
        <v>0</v>
      </c>
      <c r="R481" s="14"/>
      <c r="S481" s="19"/>
      <c r="T481" s="19"/>
      <c r="U481" s="19"/>
      <c r="V481" s="19"/>
      <c r="W481" s="14"/>
    </row>
    <row r="482" spans="1:66" ht="28" hidden="1">
      <c r="A482" s="119">
        <v>3713740</v>
      </c>
      <c r="B482" s="119" t="s">
        <v>118</v>
      </c>
      <c r="C482" s="119" t="s">
        <v>877</v>
      </c>
      <c r="D482" s="154" t="s">
        <v>768</v>
      </c>
      <c r="E482" s="101">
        <f>+F482+I482</f>
        <v>0</v>
      </c>
      <c r="F482" s="101"/>
      <c r="G482" s="101"/>
      <c r="H482" s="101"/>
      <c r="I482" s="101"/>
      <c r="J482" s="101">
        <f t="shared" ref="J482:J487" si="112">+L482+O482</f>
        <v>0</v>
      </c>
      <c r="K482" s="101"/>
      <c r="L482" s="101"/>
      <c r="M482" s="101"/>
      <c r="N482" s="101"/>
      <c r="O482" s="101"/>
      <c r="P482" s="101">
        <f>+E482+J482</f>
        <v>0</v>
      </c>
      <c r="Q482" s="287">
        <f t="shared" si="92"/>
        <v>0</v>
      </c>
      <c r="R482" s="14"/>
      <c r="S482" s="19"/>
      <c r="T482" s="19"/>
      <c r="U482" s="19"/>
      <c r="V482" s="19"/>
      <c r="W482" s="14"/>
    </row>
    <row r="483" spans="1:66" ht="31" hidden="1">
      <c r="A483" s="115">
        <v>3713770</v>
      </c>
      <c r="B483" s="115" t="s">
        <v>505</v>
      </c>
      <c r="C483" s="115" t="s">
        <v>504</v>
      </c>
      <c r="D483" s="192" t="s">
        <v>695</v>
      </c>
      <c r="E483" s="129">
        <f>+F483+I483</f>
        <v>0</v>
      </c>
      <c r="F483" s="129"/>
      <c r="G483" s="129"/>
      <c r="H483" s="129"/>
      <c r="I483" s="129"/>
      <c r="J483" s="129">
        <f t="shared" si="112"/>
        <v>0</v>
      </c>
      <c r="K483" s="129"/>
      <c r="L483" s="129"/>
      <c r="M483" s="129"/>
      <c r="N483" s="129"/>
      <c r="O483" s="129">
        <f>3000-3000</f>
        <v>0</v>
      </c>
      <c r="P483" s="129">
        <f>+E483+J483</f>
        <v>0</v>
      </c>
      <c r="Q483" s="287">
        <f t="shared" si="92"/>
        <v>0</v>
      </c>
      <c r="R483" s="14"/>
      <c r="S483" s="19"/>
      <c r="T483" s="19"/>
      <c r="U483" s="19"/>
      <c r="V483" s="19"/>
      <c r="W483" s="14"/>
    </row>
    <row r="484" spans="1:66" ht="28" hidden="1">
      <c r="A484" s="119">
        <v>3713790</v>
      </c>
      <c r="B484" s="119" t="s">
        <v>507</v>
      </c>
      <c r="C484" s="119" t="s">
        <v>43</v>
      </c>
      <c r="D484" s="153" t="s">
        <v>337</v>
      </c>
      <c r="E484" s="101">
        <f>+F484+I484</f>
        <v>0</v>
      </c>
      <c r="F484" s="101"/>
      <c r="G484" s="101"/>
      <c r="H484" s="101"/>
      <c r="I484" s="101"/>
      <c r="J484" s="101">
        <f t="shared" si="112"/>
        <v>0</v>
      </c>
      <c r="K484" s="101"/>
      <c r="L484" s="101"/>
      <c r="M484" s="101"/>
      <c r="N484" s="101"/>
      <c r="O484" s="101"/>
      <c r="P484" s="101">
        <f>+E484+J484</f>
        <v>0</v>
      </c>
      <c r="Q484" s="287">
        <f t="shared" si="92"/>
        <v>0</v>
      </c>
      <c r="R484" s="14"/>
      <c r="S484" s="19"/>
      <c r="T484" s="19"/>
      <c r="U484" s="19"/>
      <c r="V484" s="19"/>
      <c r="W484" s="14"/>
    </row>
    <row r="485" spans="1:66" ht="84" hidden="1">
      <c r="A485" s="115">
        <v>3716084</v>
      </c>
      <c r="B485" s="119" t="s">
        <v>737</v>
      </c>
      <c r="C485" s="119" t="s">
        <v>736</v>
      </c>
      <c r="D485" s="166" t="s">
        <v>133</v>
      </c>
      <c r="E485" s="101">
        <f>+F485+I485</f>
        <v>0</v>
      </c>
      <c r="F485" s="101"/>
      <c r="G485" s="101"/>
      <c r="H485" s="101"/>
      <c r="I485" s="101"/>
      <c r="J485" s="101">
        <f t="shared" si="112"/>
        <v>0</v>
      </c>
      <c r="K485" s="101"/>
      <c r="L485" s="101"/>
      <c r="M485" s="101"/>
      <c r="N485" s="101"/>
      <c r="O485" s="101"/>
      <c r="P485" s="101">
        <f>+E485+J485</f>
        <v>0</v>
      </c>
      <c r="Q485" s="287">
        <f t="shared" si="92"/>
        <v>0</v>
      </c>
      <c r="R485" s="14"/>
      <c r="S485" s="19"/>
      <c r="T485" s="19"/>
      <c r="U485" s="19"/>
      <c r="V485" s="19"/>
      <c r="W485" s="14"/>
    </row>
    <row r="486" spans="1:66" ht="28" hidden="1">
      <c r="A486" s="119">
        <v>3717300</v>
      </c>
      <c r="B486" s="119" t="s">
        <v>0</v>
      </c>
      <c r="C486" s="119" t="s">
        <v>928</v>
      </c>
      <c r="D486" s="153" t="s">
        <v>1</v>
      </c>
      <c r="E486" s="101">
        <f t="shared" si="111"/>
        <v>0</v>
      </c>
      <c r="F486" s="101"/>
      <c r="G486" s="101"/>
      <c r="H486" s="101"/>
      <c r="I486" s="101"/>
      <c r="J486" s="101">
        <f t="shared" si="112"/>
        <v>0</v>
      </c>
      <c r="K486" s="101"/>
      <c r="L486" s="101"/>
      <c r="M486" s="101"/>
      <c r="N486" s="101"/>
      <c r="O486" s="101"/>
      <c r="P486" s="101">
        <f t="shared" si="110"/>
        <v>0</v>
      </c>
      <c r="Q486" s="287">
        <f t="shared" si="92"/>
        <v>0</v>
      </c>
      <c r="R486" s="22"/>
      <c r="S486" s="43"/>
      <c r="T486" s="43"/>
      <c r="U486" s="43"/>
      <c r="V486" s="43"/>
    </row>
    <row r="487" spans="1:66" ht="28" hidden="1">
      <c r="A487" s="119">
        <v>3717340</v>
      </c>
      <c r="B487" s="119" t="s">
        <v>450</v>
      </c>
      <c r="C487" s="119" t="s">
        <v>930</v>
      </c>
      <c r="D487" s="186" t="s">
        <v>503</v>
      </c>
      <c r="E487" s="102"/>
      <c r="F487" s="102"/>
      <c r="G487" s="102"/>
      <c r="H487" s="102"/>
      <c r="I487" s="102"/>
      <c r="J487" s="101">
        <f t="shared" si="112"/>
        <v>0</v>
      </c>
      <c r="K487" s="102"/>
      <c r="L487" s="102"/>
      <c r="M487" s="102"/>
      <c r="N487" s="102"/>
      <c r="O487" s="102"/>
      <c r="P487" s="102">
        <f>+E487+J487</f>
        <v>0</v>
      </c>
      <c r="Q487" s="287">
        <f t="shared" si="92"/>
        <v>0</v>
      </c>
      <c r="R487" s="22"/>
      <c r="S487" s="43"/>
      <c r="T487" s="43"/>
      <c r="U487" s="43"/>
      <c r="V487" s="43"/>
    </row>
    <row r="488" spans="1:66" ht="28" hidden="1">
      <c r="A488" s="119">
        <v>3717440</v>
      </c>
      <c r="B488" s="119" t="s">
        <v>873</v>
      </c>
      <c r="C488" s="119" t="s">
        <v>829</v>
      </c>
      <c r="D488" s="153" t="s">
        <v>132</v>
      </c>
      <c r="E488" s="131">
        <f t="shared" si="111"/>
        <v>0</v>
      </c>
      <c r="F488" s="131"/>
      <c r="G488" s="131"/>
      <c r="H488" s="131"/>
      <c r="I488" s="131"/>
      <c r="J488" s="101">
        <f t="shared" ref="J488:J497" si="113">+L488+O488</f>
        <v>0</v>
      </c>
      <c r="K488" s="101"/>
      <c r="L488" s="101"/>
      <c r="M488" s="101"/>
      <c r="N488" s="101"/>
      <c r="O488" s="101"/>
      <c r="P488" s="101">
        <f t="shared" si="110"/>
        <v>0</v>
      </c>
      <c r="Q488" s="287">
        <f t="shared" ref="Q488:Q503" si="114">+P488</f>
        <v>0</v>
      </c>
      <c r="R488" s="22"/>
      <c r="S488" s="43"/>
      <c r="T488" s="43"/>
      <c r="U488" s="43"/>
      <c r="V488" s="43"/>
    </row>
    <row r="489" spans="1:66" ht="14" hidden="1">
      <c r="A489" s="132"/>
      <c r="B489" s="119"/>
      <c r="C489" s="119"/>
      <c r="D489" s="153" t="s">
        <v>314</v>
      </c>
      <c r="E489" s="133">
        <f t="shared" si="111"/>
        <v>0</v>
      </c>
      <c r="F489" s="133"/>
      <c r="G489" s="133"/>
      <c r="H489" s="133"/>
      <c r="I489" s="133"/>
      <c r="J489" s="98">
        <f t="shared" si="113"/>
        <v>0</v>
      </c>
      <c r="K489" s="98"/>
      <c r="L489" s="98"/>
      <c r="M489" s="98"/>
      <c r="N489" s="98"/>
      <c r="O489" s="98"/>
      <c r="P489" s="98">
        <f t="shared" si="110"/>
        <v>0</v>
      </c>
      <c r="Q489" s="287">
        <f t="shared" si="114"/>
        <v>0</v>
      </c>
      <c r="R489" s="22"/>
      <c r="S489" s="43"/>
      <c r="T489" s="43"/>
      <c r="U489" s="43"/>
      <c r="V489" s="43"/>
    </row>
    <row r="490" spans="1:66" ht="84" hidden="1">
      <c r="A490" s="132"/>
      <c r="B490" s="119"/>
      <c r="C490" s="119"/>
      <c r="D490" s="153" t="s">
        <v>312</v>
      </c>
      <c r="E490" s="133">
        <f t="shared" si="111"/>
        <v>0</v>
      </c>
      <c r="F490" s="133"/>
      <c r="G490" s="133"/>
      <c r="H490" s="133"/>
      <c r="I490" s="133"/>
      <c r="J490" s="98">
        <f t="shared" si="113"/>
        <v>0</v>
      </c>
      <c r="K490" s="98"/>
      <c r="L490" s="98"/>
      <c r="M490" s="98"/>
      <c r="N490" s="98"/>
      <c r="O490" s="98"/>
      <c r="P490" s="98">
        <f t="shared" si="110"/>
        <v>0</v>
      </c>
      <c r="Q490" s="287">
        <f t="shared" si="114"/>
        <v>0</v>
      </c>
      <c r="R490" s="22"/>
      <c r="S490" s="43"/>
      <c r="T490" s="43"/>
      <c r="U490" s="43"/>
      <c r="V490" s="43"/>
    </row>
    <row r="491" spans="1:66" ht="42" hidden="1">
      <c r="A491" s="132"/>
      <c r="B491" s="119"/>
      <c r="C491" s="119"/>
      <c r="D491" s="153" t="s">
        <v>313</v>
      </c>
      <c r="E491" s="133">
        <f t="shared" si="111"/>
        <v>0</v>
      </c>
      <c r="F491" s="133"/>
      <c r="G491" s="133"/>
      <c r="H491" s="133"/>
      <c r="I491" s="133"/>
      <c r="J491" s="98">
        <f t="shared" si="113"/>
        <v>0</v>
      </c>
      <c r="K491" s="98"/>
      <c r="L491" s="98"/>
      <c r="M491" s="98"/>
      <c r="N491" s="98"/>
      <c r="O491" s="98"/>
      <c r="P491" s="98">
        <f t="shared" si="110"/>
        <v>0</v>
      </c>
      <c r="Q491" s="287">
        <f t="shared" si="114"/>
        <v>0</v>
      </c>
      <c r="R491" s="22"/>
      <c r="S491" s="43"/>
      <c r="T491" s="43"/>
      <c r="U491" s="43"/>
      <c r="V491" s="43"/>
    </row>
    <row r="492" spans="1:66" ht="60.75" hidden="1" customHeight="1">
      <c r="A492" s="125" t="s">
        <v>915</v>
      </c>
      <c r="B492" s="125" t="s">
        <v>884</v>
      </c>
      <c r="C492" s="125" t="s">
        <v>544</v>
      </c>
      <c r="D492" s="171" t="s">
        <v>494</v>
      </c>
      <c r="E492" s="201">
        <f>+F492+I492</f>
        <v>0</v>
      </c>
      <c r="F492" s="201"/>
      <c r="G492" s="244"/>
      <c r="H492" s="244"/>
      <c r="I492" s="244"/>
      <c r="J492" s="225">
        <f>+L492+O492</f>
        <v>0</v>
      </c>
      <c r="K492" s="225"/>
      <c r="L492" s="225"/>
      <c r="M492" s="225"/>
      <c r="N492" s="225"/>
      <c r="O492" s="225"/>
      <c r="P492" s="138">
        <f t="shared" ref="P492:P500" si="115">+E492+J492</f>
        <v>0</v>
      </c>
      <c r="Q492" s="287">
        <f t="shared" si="114"/>
        <v>0</v>
      </c>
      <c r="S492" s="252"/>
      <c r="T492" s="254">
        <f>+S492-R492</f>
        <v>0</v>
      </c>
      <c r="U492" s="43"/>
      <c r="V492" s="43"/>
    </row>
    <row r="493" spans="1:66" ht="36.75" hidden="1" customHeight="1">
      <c r="A493" s="125" t="s">
        <v>144</v>
      </c>
      <c r="B493" s="125" t="s">
        <v>145</v>
      </c>
      <c r="C493" s="125" t="s">
        <v>875</v>
      </c>
      <c r="D493" s="2" t="s">
        <v>714</v>
      </c>
      <c r="E493" s="225">
        <f>+F493+I493</f>
        <v>0</v>
      </c>
      <c r="F493" s="225"/>
      <c r="G493" s="225"/>
      <c r="H493" s="225"/>
      <c r="I493" s="225"/>
      <c r="J493" s="225">
        <f>+L493+O493</f>
        <v>0</v>
      </c>
      <c r="K493" s="225"/>
      <c r="L493" s="225"/>
      <c r="M493" s="225"/>
      <c r="N493" s="225"/>
      <c r="O493" s="225"/>
      <c r="P493" s="138">
        <f>+E493+J493</f>
        <v>0</v>
      </c>
      <c r="Q493" s="287">
        <f t="shared" si="114"/>
        <v>0</v>
      </c>
      <c r="R493" s="22"/>
      <c r="S493" s="43"/>
      <c r="T493" s="43"/>
      <c r="U493" s="43"/>
      <c r="V493" s="43"/>
    </row>
    <row r="494" spans="1:66" ht="38.25" hidden="1" customHeight="1">
      <c r="A494" s="125" t="s">
        <v>558</v>
      </c>
      <c r="B494" s="125" t="s">
        <v>594</v>
      </c>
      <c r="C494" s="125" t="s">
        <v>1007</v>
      </c>
      <c r="D494" s="2" t="s">
        <v>557</v>
      </c>
      <c r="E494" s="225"/>
      <c r="F494" s="225"/>
      <c r="G494" s="225"/>
      <c r="H494" s="225"/>
      <c r="I494" s="225"/>
      <c r="J494" s="225">
        <f>+L494+O494</f>
        <v>0</v>
      </c>
      <c r="K494" s="225"/>
      <c r="L494" s="225"/>
      <c r="M494" s="225"/>
      <c r="N494" s="225"/>
      <c r="O494" s="225"/>
      <c r="P494" s="138">
        <f t="shared" si="115"/>
        <v>0</v>
      </c>
      <c r="Q494" s="289">
        <f t="shared" si="114"/>
        <v>0</v>
      </c>
      <c r="S494" s="252"/>
      <c r="T494" s="254"/>
      <c r="U494" s="43"/>
      <c r="V494" s="43"/>
    </row>
    <row r="495" spans="1:66" ht="46.5" hidden="1" customHeight="1">
      <c r="A495" s="113"/>
      <c r="B495" s="113"/>
      <c r="C495" s="113"/>
      <c r="D495" s="226" t="s">
        <v>3</v>
      </c>
      <c r="E495" s="102">
        <f>+F495+I495</f>
        <v>0</v>
      </c>
      <c r="F495" s="225"/>
      <c r="G495" s="102"/>
      <c r="H495" s="102"/>
      <c r="I495" s="102"/>
      <c r="J495" s="102">
        <f>+L495+O495</f>
        <v>0</v>
      </c>
      <c r="K495" s="102"/>
      <c r="L495" s="102"/>
      <c r="M495" s="102"/>
      <c r="N495" s="102"/>
      <c r="O495" s="102"/>
      <c r="P495" s="102">
        <f t="shared" si="115"/>
        <v>0</v>
      </c>
      <c r="Q495" s="287">
        <f t="shared" si="114"/>
        <v>0</v>
      </c>
      <c r="R495" s="22"/>
      <c r="S495" s="43"/>
      <c r="T495" s="43"/>
      <c r="U495" s="43"/>
      <c r="V495" s="43"/>
    </row>
    <row r="496" spans="1:66" ht="46.5" hidden="1" outlineLevel="1">
      <c r="A496" s="115">
        <v>3718110</v>
      </c>
      <c r="B496" s="115" t="s">
        <v>515</v>
      </c>
      <c r="C496" s="115" t="s">
        <v>605</v>
      </c>
      <c r="D496" s="193" t="s">
        <v>528</v>
      </c>
      <c r="E496" s="103">
        <f t="shared" si="111"/>
        <v>0</v>
      </c>
      <c r="F496" s="103"/>
      <c r="G496" s="103"/>
      <c r="H496" s="103"/>
      <c r="I496" s="103"/>
      <c r="J496" s="103">
        <f t="shared" si="113"/>
        <v>0</v>
      </c>
      <c r="K496" s="103"/>
      <c r="L496" s="103"/>
      <c r="M496" s="103"/>
      <c r="N496" s="103"/>
      <c r="O496" s="103"/>
      <c r="P496" s="103">
        <f t="shared" si="115"/>
        <v>0</v>
      </c>
      <c r="Q496" s="287">
        <f t="shared" si="114"/>
        <v>0</v>
      </c>
      <c r="R496" s="26"/>
      <c r="S496" s="60"/>
      <c r="T496" s="60"/>
      <c r="U496" s="60"/>
      <c r="V496" s="60"/>
      <c r="W496" s="26"/>
      <c r="X496" s="5"/>
      <c r="Y496" s="5"/>
      <c r="Z496" s="5"/>
      <c r="AA496" s="5"/>
      <c r="AB496" s="5"/>
      <c r="AC496" s="5"/>
      <c r="AD496" s="5"/>
      <c r="AE496" s="5"/>
      <c r="AF496" s="5"/>
      <c r="AG496" s="5"/>
      <c r="AH496" s="5"/>
      <c r="AI496" s="5"/>
      <c r="AJ496" s="5"/>
      <c r="AK496" s="5"/>
      <c r="AL496" s="5"/>
      <c r="AM496" s="5"/>
      <c r="AN496" s="5"/>
      <c r="AO496" s="5"/>
      <c r="AP496" s="5"/>
      <c r="AQ496" s="5"/>
      <c r="AR496" s="5"/>
      <c r="AS496" s="5"/>
      <c r="AT496" s="5"/>
      <c r="AU496" s="5"/>
      <c r="AV496" s="5"/>
      <c r="AW496" s="5"/>
      <c r="AX496" s="5"/>
      <c r="AY496" s="5"/>
      <c r="AZ496" s="5"/>
      <c r="BA496" s="5"/>
      <c r="BB496" s="5"/>
      <c r="BC496" s="5"/>
      <c r="BD496" s="5"/>
      <c r="BE496" s="5"/>
      <c r="BF496" s="5"/>
      <c r="BG496" s="5"/>
      <c r="BH496" s="5"/>
      <c r="BI496" s="5"/>
      <c r="BJ496" s="5"/>
      <c r="BK496" s="5"/>
      <c r="BL496" s="5"/>
      <c r="BM496" s="5"/>
      <c r="BN496" s="5"/>
    </row>
    <row r="497" spans="1:66" ht="31" hidden="1" outlineLevel="1">
      <c r="A497" s="115">
        <v>3718311</v>
      </c>
      <c r="B497" s="115" t="s">
        <v>229</v>
      </c>
      <c r="C497" s="115" t="s">
        <v>929</v>
      </c>
      <c r="D497" s="189" t="s">
        <v>321</v>
      </c>
      <c r="E497" s="103">
        <f t="shared" si="111"/>
        <v>0</v>
      </c>
      <c r="F497" s="103"/>
      <c r="G497" s="103"/>
      <c r="H497" s="103"/>
      <c r="I497" s="103"/>
      <c r="J497" s="103">
        <f t="shared" si="113"/>
        <v>0</v>
      </c>
      <c r="K497" s="103"/>
      <c r="L497" s="103"/>
      <c r="M497" s="103"/>
      <c r="N497" s="103"/>
      <c r="O497" s="103">
        <f>300000-300000</f>
        <v>0</v>
      </c>
      <c r="P497" s="103">
        <f t="shared" si="115"/>
        <v>0</v>
      </c>
      <c r="Q497" s="287">
        <f t="shared" si="114"/>
        <v>0</v>
      </c>
      <c r="R497" s="26"/>
      <c r="S497" s="43"/>
      <c r="T497" s="43"/>
      <c r="U497" s="43"/>
      <c r="V497" s="43"/>
      <c r="W497" s="26"/>
      <c r="X497" s="5"/>
      <c r="Y497" s="5"/>
      <c r="Z497" s="5"/>
      <c r="AA497" s="5"/>
      <c r="AB497" s="5"/>
      <c r="AC497" s="5"/>
      <c r="AD497" s="5"/>
      <c r="AE497" s="5"/>
      <c r="AF497" s="5"/>
      <c r="AG497" s="5"/>
      <c r="AH497" s="5"/>
      <c r="AI497" s="5"/>
      <c r="AJ497" s="5"/>
      <c r="AK497" s="5"/>
      <c r="AL497" s="5"/>
      <c r="AM497" s="5"/>
      <c r="AN497" s="5"/>
      <c r="AO497" s="5"/>
      <c r="AP497" s="5"/>
      <c r="AQ497" s="5"/>
      <c r="AR497" s="5"/>
      <c r="AS497" s="5"/>
      <c r="AT497" s="5"/>
      <c r="AU497" s="5"/>
      <c r="AV497" s="5"/>
      <c r="AW497" s="5"/>
      <c r="AX497" s="5"/>
      <c r="AY497" s="5"/>
      <c r="AZ497" s="5"/>
      <c r="BA497" s="5"/>
      <c r="BB497" s="5"/>
      <c r="BC497" s="5"/>
      <c r="BD497" s="5"/>
      <c r="BE497" s="5"/>
      <c r="BF497" s="5"/>
      <c r="BG497" s="5"/>
      <c r="BH497" s="5"/>
      <c r="BI497" s="5"/>
      <c r="BJ497" s="5"/>
      <c r="BK497" s="5"/>
      <c r="BL497" s="5"/>
      <c r="BM497" s="5"/>
      <c r="BN497" s="5"/>
    </row>
    <row r="498" spans="1:66" ht="28" hidden="1">
      <c r="A498" s="119">
        <v>3718862</v>
      </c>
      <c r="B498" s="119" t="s">
        <v>379</v>
      </c>
      <c r="C498" s="119" t="s">
        <v>378</v>
      </c>
      <c r="D498" s="194" t="s">
        <v>380</v>
      </c>
      <c r="E498" s="133">
        <f t="shared" si="111"/>
        <v>0</v>
      </c>
      <c r="F498" s="133"/>
      <c r="G498" s="133"/>
      <c r="H498" s="133"/>
      <c r="I498" s="133"/>
      <c r="J498" s="98">
        <f>+L498+O498</f>
        <v>0</v>
      </c>
      <c r="K498" s="98"/>
      <c r="L498" s="98"/>
      <c r="M498" s="98"/>
      <c r="N498" s="98"/>
      <c r="O498" s="98"/>
      <c r="P498" s="98">
        <f t="shared" si="115"/>
        <v>0</v>
      </c>
      <c r="Q498" s="287">
        <f t="shared" si="114"/>
        <v>0</v>
      </c>
      <c r="R498" s="26"/>
      <c r="S498" s="43"/>
      <c r="T498" s="43"/>
      <c r="U498" s="43"/>
      <c r="V498" s="43"/>
      <c r="W498" s="26"/>
      <c r="X498" s="5"/>
      <c r="Y498" s="5"/>
      <c r="Z498" s="5"/>
      <c r="AA498" s="5"/>
      <c r="AB498" s="5"/>
      <c r="AC498" s="5"/>
      <c r="AD498" s="5"/>
      <c r="AE498" s="5"/>
      <c r="AF498" s="5"/>
      <c r="AG498" s="5"/>
      <c r="AH498" s="5"/>
      <c r="AI498" s="5"/>
      <c r="AJ498" s="5"/>
      <c r="AK498" s="5"/>
      <c r="AL498" s="5"/>
      <c r="AM498" s="5"/>
      <c r="AN498" s="5"/>
      <c r="AO498" s="5"/>
      <c r="AP498" s="5"/>
      <c r="AQ498" s="5"/>
      <c r="AR498" s="5"/>
      <c r="AS498" s="5"/>
      <c r="AT498" s="5"/>
      <c r="AU498" s="5"/>
      <c r="AV498" s="5"/>
      <c r="AW498" s="5"/>
      <c r="AX498" s="5"/>
      <c r="AY498" s="5"/>
      <c r="AZ498" s="5"/>
      <c r="BA498" s="5"/>
      <c r="BB498" s="5"/>
      <c r="BC498" s="5"/>
      <c r="BD498" s="5"/>
      <c r="BE498" s="5"/>
      <c r="BF498" s="5"/>
      <c r="BG498" s="5"/>
      <c r="BH498" s="5"/>
      <c r="BI498" s="5"/>
      <c r="BJ498" s="5"/>
      <c r="BK498" s="5"/>
      <c r="BL498" s="5"/>
      <c r="BM498" s="5"/>
      <c r="BN498" s="5"/>
    </row>
    <row r="499" spans="1:66" ht="25.5" hidden="1" customHeight="1">
      <c r="A499" s="125" t="s">
        <v>439</v>
      </c>
      <c r="B499" s="119" t="s">
        <v>440</v>
      </c>
      <c r="C499" s="125" t="s">
        <v>211</v>
      </c>
      <c r="D499" s="194" t="s">
        <v>441</v>
      </c>
      <c r="E499" s="138">
        <f>+F499+I499</f>
        <v>0</v>
      </c>
      <c r="F499" s="138"/>
      <c r="G499" s="138"/>
      <c r="H499" s="138"/>
      <c r="I499" s="138"/>
      <c r="J499" s="225">
        <f>+L499+O499</f>
        <v>0</v>
      </c>
      <c r="K499" s="138"/>
      <c r="L499" s="138"/>
      <c r="M499" s="138"/>
      <c r="N499" s="138"/>
      <c r="O499" s="138"/>
      <c r="P499" s="138">
        <f>+E499+J499</f>
        <v>0</v>
      </c>
      <c r="Q499" s="287">
        <f t="shared" si="114"/>
        <v>0</v>
      </c>
      <c r="R499" s="26"/>
      <c r="S499" s="43"/>
      <c r="T499" s="43"/>
      <c r="U499" s="43"/>
      <c r="V499" s="43"/>
      <c r="W499" s="26"/>
      <c r="X499" s="5"/>
      <c r="Y499" s="5"/>
      <c r="Z499" s="5"/>
      <c r="AA499" s="5"/>
      <c r="AB499" s="5"/>
      <c r="AC499" s="5"/>
      <c r="AD499" s="5"/>
      <c r="AE499" s="5"/>
      <c r="AF499" s="5"/>
      <c r="AG499" s="5"/>
      <c r="AH499" s="5"/>
      <c r="AI499" s="5"/>
      <c r="AJ499" s="5"/>
      <c r="AK499" s="5"/>
      <c r="AL499" s="5"/>
      <c r="AM499" s="5"/>
      <c r="AN499" s="5"/>
      <c r="AO499" s="5"/>
      <c r="AP499" s="5"/>
      <c r="AQ499" s="5"/>
      <c r="AR499" s="5"/>
      <c r="AS499" s="5"/>
      <c r="AT499" s="5"/>
      <c r="AU499" s="5"/>
      <c r="AV499" s="5"/>
      <c r="AW499" s="5"/>
      <c r="AX499" s="5"/>
      <c r="AY499" s="5"/>
      <c r="AZ499" s="5"/>
      <c r="BA499" s="5"/>
      <c r="BB499" s="5"/>
      <c r="BC499" s="5"/>
      <c r="BD499" s="5"/>
      <c r="BE499" s="5"/>
      <c r="BF499" s="5"/>
      <c r="BG499" s="5"/>
      <c r="BH499" s="5"/>
      <c r="BI499" s="5"/>
      <c r="BJ499" s="5"/>
      <c r="BK499" s="5"/>
      <c r="BL499" s="5"/>
      <c r="BM499" s="5"/>
      <c r="BN499" s="5"/>
    </row>
    <row r="500" spans="1:66" ht="116.25" hidden="1" customHeight="1">
      <c r="A500" s="125" t="s">
        <v>209</v>
      </c>
      <c r="B500" s="125" t="s">
        <v>210</v>
      </c>
      <c r="C500" s="125" t="s">
        <v>211</v>
      </c>
      <c r="D500" s="3" t="s">
        <v>470</v>
      </c>
      <c r="E500" s="138">
        <f>+F500+I500</f>
        <v>0</v>
      </c>
      <c r="F500" s="138"/>
      <c r="G500" s="138"/>
      <c r="H500" s="138"/>
      <c r="I500" s="138"/>
      <c r="J500" s="225">
        <f>+L500+O500</f>
        <v>0</v>
      </c>
      <c r="K500" s="138"/>
      <c r="L500" s="138"/>
      <c r="M500" s="138"/>
      <c r="N500" s="138"/>
      <c r="O500" s="138"/>
      <c r="P500" s="138">
        <f t="shared" si="115"/>
        <v>0</v>
      </c>
      <c r="Q500" s="289">
        <f t="shared" si="114"/>
        <v>0</v>
      </c>
      <c r="R500" s="250"/>
      <c r="S500" s="252"/>
      <c r="T500" s="254"/>
      <c r="U500" s="43"/>
      <c r="V500" s="43"/>
      <c r="W500" s="26"/>
      <c r="X500" s="5"/>
      <c r="Y500" s="5"/>
      <c r="Z500" s="5"/>
      <c r="AA500" s="5"/>
      <c r="AB500" s="5"/>
      <c r="AC500" s="5"/>
      <c r="AD500" s="5"/>
      <c r="AE500" s="5"/>
      <c r="AF500" s="5"/>
      <c r="AG500" s="5"/>
      <c r="AH500" s="5"/>
      <c r="AI500" s="5"/>
      <c r="AJ500" s="5"/>
      <c r="AK500" s="5"/>
      <c r="AL500" s="5"/>
      <c r="AM500" s="5"/>
      <c r="AN500" s="5"/>
      <c r="AO500" s="5"/>
      <c r="AP500" s="5"/>
      <c r="AQ500" s="5"/>
      <c r="AR500" s="5"/>
      <c r="AS500" s="5"/>
      <c r="AT500" s="5"/>
      <c r="AU500" s="5"/>
      <c r="AV500" s="5"/>
      <c r="AW500" s="5"/>
      <c r="AX500" s="5"/>
      <c r="AY500" s="5"/>
      <c r="AZ500" s="5"/>
      <c r="BA500" s="5"/>
      <c r="BB500" s="5"/>
      <c r="BC500" s="5"/>
      <c r="BD500" s="5"/>
      <c r="BE500" s="5"/>
      <c r="BF500" s="5"/>
      <c r="BG500" s="5"/>
      <c r="BH500" s="5"/>
      <c r="BI500" s="5"/>
      <c r="BJ500" s="5"/>
      <c r="BK500" s="5"/>
      <c r="BL500" s="5"/>
      <c r="BM500" s="5"/>
      <c r="BN500" s="5"/>
    </row>
    <row r="501" spans="1:66" ht="194.25" hidden="1" customHeight="1">
      <c r="A501" s="125" t="s">
        <v>617</v>
      </c>
      <c r="B501" s="125" t="s">
        <v>618</v>
      </c>
      <c r="C501" s="125" t="s">
        <v>211</v>
      </c>
      <c r="D501" s="269" t="s">
        <v>834</v>
      </c>
      <c r="E501" s="138">
        <f>+F501+I501</f>
        <v>0</v>
      </c>
      <c r="F501" s="138"/>
      <c r="G501" s="138"/>
      <c r="H501" s="138"/>
      <c r="I501" s="138"/>
      <c r="J501" s="225">
        <f>+L501+O501</f>
        <v>0</v>
      </c>
      <c r="K501" s="138"/>
      <c r="L501" s="138"/>
      <c r="M501" s="138"/>
      <c r="N501" s="138"/>
      <c r="O501" s="138"/>
      <c r="P501" s="138">
        <f>+E501+J501</f>
        <v>0</v>
      </c>
      <c r="Q501" s="287">
        <f t="shared" si="114"/>
        <v>0</v>
      </c>
      <c r="R501" s="250"/>
      <c r="S501" s="252"/>
      <c r="T501" s="254"/>
      <c r="U501" s="43"/>
      <c r="V501" s="43"/>
      <c r="W501" s="26"/>
      <c r="X501" s="5"/>
      <c r="Y501" s="5"/>
      <c r="Z501" s="5"/>
      <c r="AA501" s="5"/>
      <c r="AB501" s="5"/>
      <c r="AC501" s="5"/>
      <c r="AD501" s="5"/>
      <c r="AE501" s="5"/>
      <c r="AF501" s="5"/>
      <c r="AG501" s="5"/>
      <c r="AH501" s="5"/>
      <c r="AI501" s="5"/>
      <c r="AJ501" s="5"/>
      <c r="AK501" s="5"/>
      <c r="AL501" s="5"/>
      <c r="AM501" s="5"/>
      <c r="AN501" s="5"/>
      <c r="AO501" s="5"/>
      <c r="AP501" s="5"/>
      <c r="AQ501" s="5"/>
      <c r="AR501" s="5"/>
      <c r="AS501" s="5"/>
      <c r="AT501" s="5"/>
      <c r="AU501" s="5"/>
      <c r="AV501" s="5"/>
      <c r="AW501" s="5"/>
      <c r="AX501" s="5"/>
      <c r="AY501" s="5"/>
      <c r="AZ501" s="5"/>
      <c r="BA501" s="5"/>
      <c r="BB501" s="5"/>
      <c r="BC501" s="5"/>
      <c r="BD501" s="5"/>
      <c r="BE501" s="5"/>
      <c r="BF501" s="5"/>
      <c r="BG501" s="5"/>
      <c r="BH501" s="5"/>
      <c r="BI501" s="5"/>
      <c r="BJ501" s="5"/>
      <c r="BK501" s="5"/>
      <c r="BL501" s="5"/>
      <c r="BM501" s="5"/>
      <c r="BN501" s="5"/>
    </row>
    <row r="502" spans="1:66" ht="324" hidden="1" customHeight="1">
      <c r="A502" s="125">
        <v>3719210</v>
      </c>
      <c r="B502" s="125" t="s">
        <v>908</v>
      </c>
      <c r="C502" s="125" t="s">
        <v>1009</v>
      </c>
      <c r="D502" s="135" t="s">
        <v>686</v>
      </c>
      <c r="E502" s="101">
        <f t="shared" si="111"/>
        <v>0</v>
      </c>
      <c r="F502" s="101"/>
      <c r="G502" s="101"/>
      <c r="H502" s="101"/>
      <c r="I502" s="101"/>
      <c r="J502" s="98">
        <f>+L502+O502</f>
        <v>0</v>
      </c>
      <c r="K502" s="101"/>
      <c r="L502" s="101"/>
      <c r="M502" s="101"/>
      <c r="N502" s="101"/>
      <c r="O502" s="101"/>
      <c r="P502" s="101">
        <f t="shared" ref="P502:P521" si="116">+E502+J502</f>
        <v>0</v>
      </c>
      <c r="Q502" s="287">
        <f t="shared" si="114"/>
        <v>0</v>
      </c>
      <c r="R502" s="22"/>
      <c r="S502" s="43"/>
      <c r="T502" s="43"/>
      <c r="U502" s="43"/>
      <c r="V502" s="43"/>
    </row>
    <row r="503" spans="1:66" ht="116.25" hidden="1" customHeight="1">
      <c r="A503" s="125">
        <v>3719220</v>
      </c>
      <c r="B503" s="125" t="s">
        <v>909</v>
      </c>
      <c r="C503" s="125" t="s">
        <v>1010</v>
      </c>
      <c r="D503" s="135" t="s">
        <v>444</v>
      </c>
      <c r="E503" s="101">
        <f t="shared" si="111"/>
        <v>0</v>
      </c>
      <c r="F503" s="101"/>
      <c r="G503" s="101"/>
      <c r="H503" s="101"/>
      <c r="I503" s="101"/>
      <c r="J503" s="101">
        <f t="shared" ref="J503:J538" si="117">+L503+O503</f>
        <v>0</v>
      </c>
      <c r="K503" s="101"/>
      <c r="L503" s="101"/>
      <c r="M503" s="101"/>
      <c r="N503" s="101"/>
      <c r="O503" s="101"/>
      <c r="P503" s="101">
        <f t="shared" si="116"/>
        <v>0</v>
      </c>
      <c r="Q503" s="287">
        <f t="shared" si="114"/>
        <v>0</v>
      </c>
      <c r="R503" s="22"/>
      <c r="S503" s="43"/>
      <c r="T503" s="43"/>
      <c r="U503" s="43"/>
      <c r="V503" s="43"/>
    </row>
    <row r="504" spans="1:66" ht="300.75" hidden="1" customHeight="1">
      <c r="A504" s="125">
        <v>3719230</v>
      </c>
      <c r="B504" s="125" t="s">
        <v>907</v>
      </c>
      <c r="C504" s="125" t="s">
        <v>1008</v>
      </c>
      <c r="D504" s="135" t="s">
        <v>641</v>
      </c>
      <c r="E504" s="101">
        <f>+F504+I504</f>
        <v>0</v>
      </c>
      <c r="F504" s="101"/>
      <c r="G504" s="101"/>
      <c r="H504" s="101"/>
      <c r="I504" s="101"/>
      <c r="J504" s="101">
        <f>+L504+O504</f>
        <v>0</v>
      </c>
      <c r="K504" s="101"/>
      <c r="L504" s="101"/>
      <c r="M504" s="101"/>
      <c r="N504" s="101"/>
      <c r="O504" s="101"/>
      <c r="P504" s="101">
        <f>+E504+J504</f>
        <v>0</v>
      </c>
      <c r="Q504" s="287">
        <f>+P504</f>
        <v>0</v>
      </c>
      <c r="R504" s="22"/>
      <c r="S504" s="43"/>
      <c r="T504" s="43"/>
      <c r="U504" s="43"/>
      <c r="V504" s="43"/>
    </row>
    <row r="505" spans="1:66" ht="56" hidden="1">
      <c r="A505" s="115">
        <v>3719410</v>
      </c>
      <c r="B505" s="113" t="s">
        <v>240</v>
      </c>
      <c r="C505" s="113" t="s">
        <v>983</v>
      </c>
      <c r="D505" s="195" t="s">
        <v>361</v>
      </c>
      <c r="E505" s="102">
        <f t="shared" si="111"/>
        <v>0</v>
      </c>
      <c r="F505" s="102"/>
      <c r="G505" s="102"/>
      <c r="H505" s="102"/>
      <c r="I505" s="102"/>
      <c r="J505" s="102">
        <f t="shared" si="117"/>
        <v>0</v>
      </c>
      <c r="K505" s="102"/>
      <c r="L505" s="102"/>
      <c r="M505" s="102"/>
      <c r="N505" s="102"/>
      <c r="O505" s="102"/>
      <c r="P505" s="102">
        <f t="shared" si="116"/>
        <v>0</v>
      </c>
      <c r="Q505" s="287">
        <f t="shared" ref="Q505:Q541" si="118">+P505</f>
        <v>0</v>
      </c>
      <c r="R505" s="22"/>
      <c r="S505" s="43"/>
      <c r="T505" s="43"/>
      <c r="U505" s="43"/>
      <c r="V505" s="43"/>
    </row>
    <row r="506" spans="1:66" ht="70" hidden="1">
      <c r="A506" s="115">
        <v>3719540</v>
      </c>
      <c r="B506" s="115" t="s">
        <v>833</v>
      </c>
      <c r="C506" s="115" t="s">
        <v>832</v>
      </c>
      <c r="D506" s="135" t="s">
        <v>250</v>
      </c>
      <c r="E506" s="102">
        <f>+F506+I506</f>
        <v>0</v>
      </c>
      <c r="F506" s="102"/>
      <c r="G506" s="102"/>
      <c r="H506" s="102"/>
      <c r="I506" s="102"/>
      <c r="J506" s="102">
        <f>+L506+O506</f>
        <v>0</v>
      </c>
      <c r="K506" s="102"/>
      <c r="L506" s="102"/>
      <c r="M506" s="102"/>
      <c r="N506" s="102"/>
      <c r="O506" s="102"/>
      <c r="P506" s="102">
        <f>+E506+J506</f>
        <v>0</v>
      </c>
      <c r="Q506" s="287">
        <f t="shared" si="118"/>
        <v>0</v>
      </c>
      <c r="R506" s="22"/>
      <c r="S506" s="43"/>
      <c r="T506" s="43"/>
      <c r="U506" s="43"/>
      <c r="V506" s="43"/>
    </row>
    <row r="507" spans="1:66" ht="70" hidden="1">
      <c r="A507" s="115">
        <v>3719710</v>
      </c>
      <c r="B507" s="119" t="s">
        <v>239</v>
      </c>
      <c r="C507" s="119" t="s">
        <v>940</v>
      </c>
      <c r="D507" s="153" t="s">
        <v>267</v>
      </c>
      <c r="E507" s="101">
        <f>+F507+I507</f>
        <v>0</v>
      </c>
      <c r="F507" s="101"/>
      <c r="G507" s="101"/>
      <c r="H507" s="101"/>
      <c r="I507" s="101"/>
      <c r="J507" s="108">
        <f>+L507+O507</f>
        <v>0</v>
      </c>
      <c r="K507" s="101"/>
      <c r="L507" s="101"/>
      <c r="M507" s="101"/>
      <c r="N507" s="101"/>
      <c r="O507" s="101"/>
      <c r="P507" s="101">
        <f>+E507+J507</f>
        <v>0</v>
      </c>
      <c r="Q507" s="287">
        <f>+P507</f>
        <v>0</v>
      </c>
      <c r="R507" s="22"/>
      <c r="S507" s="43"/>
      <c r="T507" s="43"/>
      <c r="U507" s="43"/>
      <c r="V507" s="43"/>
    </row>
    <row r="508" spans="1:66" ht="15.5" hidden="1">
      <c r="A508" s="120"/>
      <c r="B508" s="113"/>
      <c r="C508" s="113"/>
      <c r="D508" s="174" t="s">
        <v>627</v>
      </c>
      <c r="E508" s="103">
        <f>+F508+I508</f>
        <v>0</v>
      </c>
      <c r="F508" s="103"/>
      <c r="G508" s="103"/>
      <c r="H508" s="103"/>
      <c r="I508" s="103"/>
      <c r="J508" s="103">
        <f>+L508+O508</f>
        <v>0</v>
      </c>
      <c r="K508" s="103"/>
      <c r="L508" s="103"/>
      <c r="M508" s="103"/>
      <c r="N508" s="103"/>
      <c r="O508" s="103"/>
      <c r="P508" s="103">
        <f>+E508+J508</f>
        <v>0</v>
      </c>
      <c r="Q508" s="287">
        <f>+P508</f>
        <v>0</v>
      </c>
      <c r="R508" s="22"/>
      <c r="S508" s="43"/>
      <c r="T508" s="43"/>
      <c r="U508" s="43"/>
      <c r="V508" s="43"/>
    </row>
    <row r="509" spans="1:66" ht="28" hidden="1">
      <c r="A509" s="120"/>
      <c r="B509" s="119"/>
      <c r="C509" s="119"/>
      <c r="D509" s="153" t="s">
        <v>738</v>
      </c>
      <c r="E509" s="98">
        <f>+F509+I509</f>
        <v>0</v>
      </c>
      <c r="F509" s="98"/>
      <c r="G509" s="98"/>
      <c r="H509" s="98"/>
      <c r="I509" s="98"/>
      <c r="J509" s="98">
        <f>+L509+O509</f>
        <v>0</v>
      </c>
      <c r="K509" s="98"/>
      <c r="L509" s="98"/>
      <c r="M509" s="98"/>
      <c r="N509" s="98"/>
      <c r="O509" s="98"/>
      <c r="P509" s="98">
        <f>+E509+J509</f>
        <v>0</v>
      </c>
      <c r="Q509" s="287">
        <f>+P509</f>
        <v>0</v>
      </c>
      <c r="R509" s="22"/>
      <c r="S509" s="43"/>
      <c r="T509" s="43"/>
      <c r="U509" s="43"/>
      <c r="V509" s="43"/>
    </row>
    <row r="510" spans="1:66" ht="42" hidden="1">
      <c r="A510" s="120"/>
      <c r="B510" s="119"/>
      <c r="C510" s="119"/>
      <c r="D510" s="166" t="s">
        <v>595</v>
      </c>
      <c r="E510" s="98">
        <f>+F510+I510</f>
        <v>0</v>
      </c>
      <c r="F510" s="98"/>
      <c r="G510" s="98"/>
      <c r="H510" s="98"/>
      <c r="I510" s="98"/>
      <c r="J510" s="98">
        <f>+L510+O510</f>
        <v>0</v>
      </c>
      <c r="K510" s="98"/>
      <c r="L510" s="98"/>
      <c r="M510" s="98"/>
      <c r="N510" s="98"/>
      <c r="O510" s="98"/>
      <c r="P510" s="98">
        <f>+E510+J510</f>
        <v>0</v>
      </c>
      <c r="Q510" s="287">
        <f>+P510</f>
        <v>0</v>
      </c>
      <c r="R510" s="22"/>
      <c r="S510" s="43"/>
      <c r="T510" s="43"/>
      <c r="U510" s="43"/>
      <c r="V510" s="43"/>
    </row>
    <row r="511" spans="1:66" ht="52.5" hidden="1" customHeight="1">
      <c r="A511" s="125">
        <v>3719770</v>
      </c>
      <c r="B511" s="125" t="s">
        <v>357</v>
      </c>
      <c r="C511" s="125" t="s">
        <v>927</v>
      </c>
      <c r="D511" s="2" t="s">
        <v>397</v>
      </c>
      <c r="E511" s="138">
        <f t="shared" ref="E511:E554" si="119">+F511+I511</f>
        <v>0</v>
      </c>
      <c r="F511" s="225">
        <f>8000000-8000000</f>
        <v>0</v>
      </c>
      <c r="G511" s="138"/>
      <c r="H511" s="138"/>
      <c r="I511" s="138"/>
      <c r="J511" s="138">
        <f t="shared" si="117"/>
        <v>0</v>
      </c>
      <c r="K511" s="138"/>
      <c r="L511" s="138"/>
      <c r="M511" s="138"/>
      <c r="N511" s="138"/>
      <c r="O511" s="138"/>
      <c r="P511" s="138">
        <f t="shared" si="116"/>
        <v>0</v>
      </c>
      <c r="Q511" s="287">
        <f>+P511</f>
        <v>0</v>
      </c>
      <c r="R511" s="22"/>
      <c r="S511" s="43"/>
      <c r="T511" s="43"/>
      <c r="U511" s="43"/>
      <c r="V511" s="43"/>
    </row>
    <row r="512" spans="1:66" ht="29.5" hidden="1" customHeight="1">
      <c r="A512" s="120"/>
      <c r="B512" s="120"/>
      <c r="C512" s="120"/>
      <c r="D512" s="153" t="s">
        <v>314</v>
      </c>
      <c r="E512" s="101">
        <f t="shared" si="119"/>
        <v>0</v>
      </c>
      <c r="F512" s="101"/>
      <c r="G512" s="101"/>
      <c r="H512" s="101"/>
      <c r="I512" s="101"/>
      <c r="J512" s="101">
        <f t="shared" si="117"/>
        <v>0</v>
      </c>
      <c r="K512" s="101"/>
      <c r="L512" s="101"/>
      <c r="M512" s="101"/>
      <c r="N512" s="101"/>
      <c r="O512" s="101"/>
      <c r="P512" s="101">
        <f t="shared" si="116"/>
        <v>0</v>
      </c>
      <c r="Q512" s="287">
        <f t="shared" si="118"/>
        <v>0</v>
      </c>
      <c r="R512" s="22"/>
      <c r="S512" s="43"/>
      <c r="T512" s="43"/>
      <c r="U512" s="43"/>
      <c r="V512" s="43"/>
    </row>
    <row r="513" spans="1:22" ht="64.150000000000006" hidden="1" customHeight="1">
      <c r="A513" s="120"/>
      <c r="B513" s="120"/>
      <c r="C513" s="120"/>
      <c r="D513" s="153" t="s">
        <v>173</v>
      </c>
      <c r="E513" s="106">
        <f t="shared" si="119"/>
        <v>0</v>
      </c>
      <c r="F513" s="106"/>
      <c r="G513" s="106"/>
      <c r="H513" s="106"/>
      <c r="I513" s="106"/>
      <c r="J513" s="101">
        <f t="shared" si="117"/>
        <v>0</v>
      </c>
      <c r="K513" s="106"/>
      <c r="L513" s="106"/>
      <c r="M513" s="106"/>
      <c r="N513" s="106"/>
      <c r="O513" s="106">
        <f>2767751-2767751</f>
        <v>0</v>
      </c>
      <c r="P513" s="101">
        <f t="shared" si="116"/>
        <v>0</v>
      </c>
      <c r="Q513" s="287">
        <f t="shared" si="118"/>
        <v>0</v>
      </c>
      <c r="R513" s="22"/>
      <c r="S513" s="43"/>
      <c r="T513" s="43"/>
      <c r="U513" s="43"/>
      <c r="V513" s="43"/>
    </row>
    <row r="514" spans="1:22" ht="28" hidden="1">
      <c r="A514" s="120"/>
      <c r="B514" s="119"/>
      <c r="C514" s="119"/>
      <c r="D514" s="174" t="s">
        <v>765</v>
      </c>
      <c r="E514" s="106">
        <f t="shared" si="119"/>
        <v>0</v>
      </c>
      <c r="F514" s="106"/>
      <c r="G514" s="106"/>
      <c r="H514" s="106"/>
      <c r="I514" s="106"/>
      <c r="J514" s="101">
        <f t="shared" si="117"/>
        <v>0</v>
      </c>
      <c r="K514" s="107">
        <f>519224-519224</f>
        <v>0</v>
      </c>
      <c r="L514" s="107">
        <f>519224-519224</f>
        <v>0</v>
      </c>
      <c r="M514" s="107"/>
      <c r="N514" s="107"/>
      <c r="O514" s="107"/>
      <c r="P514" s="101">
        <f t="shared" si="116"/>
        <v>0</v>
      </c>
      <c r="Q514" s="287">
        <f t="shared" si="118"/>
        <v>0</v>
      </c>
      <c r="R514" s="22"/>
      <c r="S514" s="43"/>
      <c r="T514" s="43"/>
      <c r="U514" s="43"/>
      <c r="V514" s="43"/>
    </row>
    <row r="515" spans="1:22" ht="15.5" hidden="1">
      <c r="A515" s="120"/>
      <c r="B515" s="119"/>
      <c r="C515" s="119"/>
      <c r="D515" s="174" t="s">
        <v>689</v>
      </c>
      <c r="E515" s="106">
        <f t="shared" si="119"/>
        <v>0</v>
      </c>
      <c r="F515" s="106"/>
      <c r="G515" s="106"/>
      <c r="H515" s="106"/>
      <c r="I515" s="106"/>
      <c r="J515" s="101">
        <f t="shared" si="117"/>
        <v>0</v>
      </c>
      <c r="K515" s="107"/>
      <c r="L515" s="107"/>
      <c r="M515" s="107"/>
      <c r="N515" s="107"/>
      <c r="O515" s="107"/>
      <c r="P515" s="101">
        <f t="shared" si="116"/>
        <v>0</v>
      </c>
      <c r="Q515" s="287">
        <f t="shared" si="118"/>
        <v>0</v>
      </c>
      <c r="R515" s="22"/>
      <c r="S515" s="43"/>
      <c r="T515" s="43"/>
      <c r="U515" s="43"/>
      <c r="V515" s="43"/>
    </row>
    <row r="516" spans="1:22" ht="28" hidden="1">
      <c r="A516" s="120"/>
      <c r="B516" s="119"/>
      <c r="C516" s="119"/>
      <c r="D516" s="174" t="s">
        <v>632</v>
      </c>
      <c r="E516" s="106">
        <f t="shared" si="119"/>
        <v>0</v>
      </c>
      <c r="F516" s="106"/>
      <c r="G516" s="106"/>
      <c r="H516" s="106"/>
      <c r="I516" s="106"/>
      <c r="J516" s="101">
        <f t="shared" si="117"/>
        <v>0</v>
      </c>
      <c r="K516" s="107"/>
      <c r="L516" s="107"/>
      <c r="M516" s="107"/>
      <c r="N516" s="107"/>
      <c r="O516" s="107"/>
      <c r="P516" s="101">
        <f t="shared" si="116"/>
        <v>0</v>
      </c>
      <c r="Q516" s="287">
        <f t="shared" si="118"/>
        <v>0</v>
      </c>
      <c r="R516" s="22"/>
      <c r="S516" s="43"/>
      <c r="T516" s="43"/>
      <c r="U516" s="43"/>
      <c r="V516" s="43"/>
    </row>
    <row r="517" spans="1:22" ht="56" hidden="1">
      <c r="A517" s="120"/>
      <c r="B517" s="119"/>
      <c r="C517" s="119"/>
      <c r="D517" s="174" t="s">
        <v>57</v>
      </c>
      <c r="E517" s="106">
        <f t="shared" si="119"/>
        <v>0</v>
      </c>
      <c r="F517" s="106"/>
      <c r="G517" s="106"/>
      <c r="H517" s="106"/>
      <c r="I517" s="106"/>
      <c r="J517" s="101">
        <f t="shared" si="117"/>
        <v>0</v>
      </c>
      <c r="K517" s="107"/>
      <c r="L517" s="107"/>
      <c r="M517" s="107"/>
      <c r="N517" s="107"/>
      <c r="O517" s="107"/>
      <c r="P517" s="101">
        <f t="shared" si="116"/>
        <v>0</v>
      </c>
      <c r="Q517" s="287">
        <f t="shared" si="118"/>
        <v>0</v>
      </c>
      <c r="R517" s="22"/>
      <c r="S517" s="43"/>
      <c r="T517" s="43"/>
      <c r="U517" s="43"/>
      <c r="V517" s="43"/>
    </row>
    <row r="518" spans="1:22" ht="15.5" hidden="1">
      <c r="A518" s="120"/>
      <c r="B518" s="119"/>
      <c r="C518" s="119"/>
      <c r="D518" s="174" t="s">
        <v>58</v>
      </c>
      <c r="E518" s="106">
        <f t="shared" si="119"/>
        <v>0</v>
      </c>
      <c r="F518" s="106"/>
      <c r="G518" s="106"/>
      <c r="H518" s="106"/>
      <c r="I518" s="106"/>
      <c r="J518" s="101">
        <f t="shared" si="117"/>
        <v>0</v>
      </c>
      <c r="K518" s="107"/>
      <c r="L518" s="107"/>
      <c r="M518" s="107"/>
      <c r="N518" s="107"/>
      <c r="O518" s="107"/>
      <c r="P518" s="101">
        <f t="shared" si="116"/>
        <v>0</v>
      </c>
      <c r="Q518" s="287">
        <f t="shared" si="118"/>
        <v>0</v>
      </c>
      <c r="R518" s="22"/>
      <c r="S518" s="43"/>
      <c r="T518" s="43"/>
      <c r="U518" s="43"/>
      <c r="V518" s="43"/>
    </row>
    <row r="519" spans="1:22" ht="42" hidden="1">
      <c r="A519" s="120"/>
      <c r="B519" s="119"/>
      <c r="C519" s="119"/>
      <c r="D519" s="184" t="s">
        <v>890</v>
      </c>
      <c r="E519" s="106">
        <f t="shared" si="119"/>
        <v>0</v>
      </c>
      <c r="F519" s="106"/>
      <c r="G519" s="106"/>
      <c r="H519" s="106"/>
      <c r="I519" s="106"/>
      <c r="J519" s="101">
        <f t="shared" si="117"/>
        <v>0</v>
      </c>
      <c r="K519" s="107"/>
      <c r="L519" s="107"/>
      <c r="M519" s="107"/>
      <c r="N519" s="107"/>
      <c r="O519" s="107"/>
      <c r="P519" s="101">
        <f t="shared" si="116"/>
        <v>0</v>
      </c>
      <c r="Q519" s="287">
        <f t="shared" si="118"/>
        <v>0</v>
      </c>
      <c r="R519" s="22"/>
      <c r="S519" s="43"/>
      <c r="T519" s="43"/>
      <c r="U519" s="43"/>
      <c r="V519" s="43"/>
    </row>
    <row r="520" spans="1:22" ht="56" hidden="1">
      <c r="A520" s="120"/>
      <c r="B520" s="119"/>
      <c r="C520" s="119"/>
      <c r="D520" s="184" t="s">
        <v>650</v>
      </c>
      <c r="E520" s="106">
        <f t="shared" si="119"/>
        <v>0</v>
      </c>
      <c r="F520" s="106"/>
      <c r="G520" s="106"/>
      <c r="H520" s="106"/>
      <c r="I520" s="106"/>
      <c r="J520" s="101">
        <f t="shared" si="117"/>
        <v>0</v>
      </c>
      <c r="K520" s="107"/>
      <c r="L520" s="107"/>
      <c r="M520" s="107"/>
      <c r="N520" s="107"/>
      <c r="O520" s="107"/>
      <c r="P520" s="101">
        <f t="shared" si="116"/>
        <v>0</v>
      </c>
      <c r="Q520" s="287">
        <f t="shared" si="118"/>
        <v>0</v>
      </c>
      <c r="R520" s="22"/>
      <c r="S520" s="43"/>
      <c r="T520" s="43"/>
      <c r="U520" s="43"/>
      <c r="V520" s="43"/>
    </row>
    <row r="521" spans="1:22" ht="28" hidden="1">
      <c r="A521" s="120"/>
      <c r="B521" s="119"/>
      <c r="C521" s="119"/>
      <c r="D521" s="184" t="s">
        <v>509</v>
      </c>
      <c r="E521" s="106">
        <f t="shared" si="119"/>
        <v>0</v>
      </c>
      <c r="F521" s="106"/>
      <c r="G521" s="106"/>
      <c r="H521" s="106"/>
      <c r="I521" s="106"/>
      <c r="J521" s="101">
        <f t="shared" si="117"/>
        <v>0</v>
      </c>
      <c r="K521" s="107"/>
      <c r="L521" s="107"/>
      <c r="M521" s="107"/>
      <c r="N521" s="107"/>
      <c r="O521" s="107"/>
      <c r="P521" s="101">
        <f t="shared" si="116"/>
        <v>0</v>
      </c>
      <c r="Q521" s="287">
        <f t="shared" si="118"/>
        <v>0</v>
      </c>
      <c r="R521" s="22"/>
      <c r="S521" s="43"/>
      <c r="T521" s="43"/>
      <c r="U521" s="43"/>
      <c r="V521" s="43"/>
    </row>
    <row r="522" spans="1:22" ht="42" hidden="1">
      <c r="A522" s="120"/>
      <c r="B522" s="119"/>
      <c r="C522" s="119"/>
      <c r="D522" s="196" t="s">
        <v>824</v>
      </c>
      <c r="E522" s="106">
        <f t="shared" si="119"/>
        <v>0</v>
      </c>
      <c r="F522" s="106"/>
      <c r="G522" s="106"/>
      <c r="H522" s="106"/>
      <c r="I522" s="106"/>
      <c r="J522" s="101">
        <f t="shared" si="117"/>
        <v>0</v>
      </c>
      <c r="K522" s="107"/>
      <c r="L522" s="107"/>
      <c r="M522" s="107"/>
      <c r="N522" s="107"/>
      <c r="O522" s="107"/>
      <c r="P522" s="101">
        <f t="shared" ref="P522:P555" si="120">+E522+J522</f>
        <v>0</v>
      </c>
      <c r="Q522" s="287">
        <f t="shared" si="118"/>
        <v>0</v>
      </c>
      <c r="R522" s="22"/>
      <c r="S522" s="43"/>
      <c r="T522" s="43"/>
      <c r="U522" s="43"/>
      <c r="V522" s="43"/>
    </row>
    <row r="523" spans="1:22" ht="56" hidden="1">
      <c r="A523" s="120"/>
      <c r="B523" s="119"/>
      <c r="C523" s="119"/>
      <c r="D523" s="153" t="s">
        <v>340</v>
      </c>
      <c r="E523" s="106">
        <f t="shared" si="119"/>
        <v>0</v>
      </c>
      <c r="F523" s="106"/>
      <c r="G523" s="106"/>
      <c r="H523" s="106"/>
      <c r="I523" s="106"/>
      <c r="J523" s="101">
        <f t="shared" si="117"/>
        <v>0</v>
      </c>
      <c r="K523" s="107"/>
      <c r="L523" s="107"/>
      <c r="M523" s="107"/>
      <c r="N523" s="107"/>
      <c r="O523" s="107"/>
      <c r="P523" s="101">
        <f t="shared" si="120"/>
        <v>0</v>
      </c>
      <c r="Q523" s="287">
        <f t="shared" si="118"/>
        <v>0</v>
      </c>
      <c r="R523" s="22"/>
      <c r="S523" s="43"/>
      <c r="T523" s="43"/>
      <c r="U523" s="43"/>
      <c r="V523" s="43"/>
    </row>
    <row r="524" spans="1:22" ht="28" hidden="1">
      <c r="A524" s="120"/>
      <c r="B524" s="119"/>
      <c r="C524" s="119"/>
      <c r="D524" s="174" t="s">
        <v>645</v>
      </c>
      <c r="E524" s="106">
        <f t="shared" si="119"/>
        <v>0</v>
      </c>
      <c r="F524" s="106"/>
      <c r="G524" s="106"/>
      <c r="H524" s="106"/>
      <c r="I524" s="106"/>
      <c r="J524" s="101">
        <f t="shared" si="117"/>
        <v>0</v>
      </c>
      <c r="K524" s="107"/>
      <c r="L524" s="107"/>
      <c r="M524" s="107"/>
      <c r="N524" s="107"/>
      <c r="O524" s="107"/>
      <c r="P524" s="101">
        <f t="shared" si="120"/>
        <v>0</v>
      </c>
      <c r="Q524" s="287">
        <f t="shared" si="118"/>
        <v>0</v>
      </c>
      <c r="R524" s="22"/>
      <c r="S524" s="43"/>
      <c r="T524" s="43"/>
      <c r="U524" s="43"/>
      <c r="V524" s="43"/>
    </row>
    <row r="525" spans="1:22" ht="42" hidden="1">
      <c r="A525" s="120"/>
      <c r="B525" s="119"/>
      <c r="C525" s="119"/>
      <c r="D525" s="174" t="s">
        <v>442</v>
      </c>
      <c r="E525" s="106">
        <f t="shared" si="119"/>
        <v>0</v>
      </c>
      <c r="F525" s="106"/>
      <c r="G525" s="106"/>
      <c r="H525" s="106"/>
      <c r="I525" s="106"/>
      <c r="J525" s="101">
        <f t="shared" si="117"/>
        <v>0</v>
      </c>
      <c r="K525" s="107"/>
      <c r="L525" s="107"/>
      <c r="M525" s="107"/>
      <c r="N525" s="107"/>
      <c r="O525" s="107"/>
      <c r="P525" s="101">
        <f t="shared" si="120"/>
        <v>0</v>
      </c>
      <c r="Q525" s="287">
        <f t="shared" si="118"/>
        <v>0</v>
      </c>
      <c r="R525" s="22"/>
      <c r="S525" s="43"/>
      <c r="T525" s="43"/>
      <c r="U525" s="43"/>
      <c r="V525" s="43"/>
    </row>
    <row r="526" spans="1:22" ht="15.5" hidden="1">
      <c r="A526" s="120"/>
      <c r="B526" s="119"/>
      <c r="C526" s="119"/>
      <c r="D526" s="197" t="s">
        <v>893</v>
      </c>
      <c r="E526" s="106">
        <f t="shared" si="119"/>
        <v>0</v>
      </c>
      <c r="F526" s="106"/>
      <c r="G526" s="106"/>
      <c r="H526" s="106"/>
      <c r="I526" s="106"/>
      <c r="J526" s="101">
        <f t="shared" si="117"/>
        <v>0</v>
      </c>
      <c r="K526" s="107"/>
      <c r="L526" s="107"/>
      <c r="M526" s="107"/>
      <c r="N526" s="107"/>
      <c r="O526" s="107"/>
      <c r="P526" s="101">
        <f t="shared" si="120"/>
        <v>0</v>
      </c>
      <c r="Q526" s="287">
        <f t="shared" si="118"/>
        <v>0</v>
      </c>
      <c r="R526" s="22"/>
      <c r="S526" s="43"/>
      <c r="T526" s="43"/>
      <c r="U526" s="43"/>
      <c r="V526" s="43"/>
    </row>
    <row r="527" spans="1:22" ht="42" hidden="1">
      <c r="A527" s="120"/>
      <c r="B527" s="119"/>
      <c r="C527" s="119"/>
      <c r="D527" s="184" t="s">
        <v>792</v>
      </c>
      <c r="E527" s="106">
        <f t="shared" si="119"/>
        <v>0</v>
      </c>
      <c r="F527" s="106"/>
      <c r="G527" s="106"/>
      <c r="H527" s="106"/>
      <c r="I527" s="106"/>
      <c r="J527" s="101">
        <f t="shared" si="117"/>
        <v>0</v>
      </c>
      <c r="K527" s="107"/>
      <c r="L527" s="107"/>
      <c r="M527" s="107"/>
      <c r="N527" s="107"/>
      <c r="O527" s="107"/>
      <c r="P527" s="101">
        <f t="shared" si="120"/>
        <v>0</v>
      </c>
      <c r="Q527" s="287">
        <f t="shared" si="118"/>
        <v>0</v>
      </c>
      <c r="R527" s="22"/>
      <c r="S527" s="43"/>
      <c r="T527" s="43"/>
      <c r="U527" s="43"/>
      <c r="V527" s="43"/>
    </row>
    <row r="528" spans="1:22" ht="42" hidden="1">
      <c r="A528" s="120"/>
      <c r="B528" s="119"/>
      <c r="C528" s="119"/>
      <c r="D528" s="184" t="s">
        <v>735</v>
      </c>
      <c r="E528" s="106">
        <f t="shared" si="119"/>
        <v>0</v>
      </c>
      <c r="F528" s="106"/>
      <c r="G528" s="106"/>
      <c r="H528" s="106"/>
      <c r="I528" s="106"/>
      <c r="J528" s="101">
        <f t="shared" si="117"/>
        <v>0</v>
      </c>
      <c r="K528" s="107"/>
      <c r="L528" s="107"/>
      <c r="M528" s="107"/>
      <c r="N528" s="107"/>
      <c r="O528" s="107"/>
      <c r="P528" s="101">
        <f t="shared" si="120"/>
        <v>0</v>
      </c>
      <c r="Q528" s="287">
        <f t="shared" si="118"/>
        <v>0</v>
      </c>
      <c r="R528" s="22"/>
      <c r="S528" s="43"/>
      <c r="T528" s="43"/>
      <c r="U528" s="43"/>
      <c r="V528" s="43"/>
    </row>
    <row r="529" spans="1:22" ht="28" hidden="1">
      <c r="A529" s="120"/>
      <c r="B529" s="119"/>
      <c r="C529" s="119"/>
      <c r="D529" s="184" t="s">
        <v>922</v>
      </c>
      <c r="E529" s="106">
        <f t="shared" si="119"/>
        <v>0</v>
      </c>
      <c r="F529" s="106"/>
      <c r="G529" s="99"/>
      <c r="H529" s="99"/>
      <c r="I529" s="99"/>
      <c r="J529" s="101">
        <f t="shared" si="117"/>
        <v>0</v>
      </c>
      <c r="K529" s="107"/>
      <c r="L529" s="107"/>
      <c r="M529" s="107"/>
      <c r="N529" s="107"/>
      <c r="O529" s="107"/>
      <c r="P529" s="101">
        <f t="shared" si="120"/>
        <v>0</v>
      </c>
      <c r="Q529" s="287">
        <f t="shared" si="118"/>
        <v>0</v>
      </c>
      <c r="R529" s="22"/>
      <c r="S529" s="43"/>
      <c r="T529" s="43"/>
      <c r="U529" s="43"/>
      <c r="V529" s="43"/>
    </row>
    <row r="530" spans="1:22" ht="56" hidden="1">
      <c r="A530" s="120"/>
      <c r="B530" s="119"/>
      <c r="C530" s="119"/>
      <c r="D530" s="184" t="s">
        <v>140</v>
      </c>
      <c r="E530" s="106">
        <f t="shared" si="119"/>
        <v>0</v>
      </c>
      <c r="F530" s="106"/>
      <c r="G530" s="106"/>
      <c r="H530" s="106"/>
      <c r="I530" s="106"/>
      <c r="J530" s="101">
        <f t="shared" si="117"/>
        <v>0</v>
      </c>
      <c r="K530" s="107"/>
      <c r="L530" s="107"/>
      <c r="M530" s="107"/>
      <c r="N530" s="107"/>
      <c r="O530" s="107"/>
      <c r="P530" s="101">
        <f t="shared" si="120"/>
        <v>0</v>
      </c>
      <c r="Q530" s="287">
        <f t="shared" si="118"/>
        <v>0</v>
      </c>
      <c r="R530" s="22"/>
      <c r="S530" s="43"/>
      <c r="T530" s="43"/>
      <c r="U530" s="43"/>
      <c r="V530" s="43"/>
    </row>
    <row r="531" spans="1:22" ht="28" hidden="1">
      <c r="A531" s="120"/>
      <c r="B531" s="119"/>
      <c r="C531" s="119"/>
      <c r="D531" s="174" t="s">
        <v>892</v>
      </c>
      <c r="E531" s="106">
        <f t="shared" si="119"/>
        <v>0</v>
      </c>
      <c r="F531" s="106"/>
      <c r="G531" s="106"/>
      <c r="H531" s="106"/>
      <c r="I531" s="106"/>
      <c r="J531" s="101">
        <f t="shared" si="117"/>
        <v>0</v>
      </c>
      <c r="K531" s="107"/>
      <c r="L531" s="107"/>
      <c r="M531" s="107"/>
      <c r="N531" s="107"/>
      <c r="O531" s="107"/>
      <c r="P531" s="101">
        <f t="shared" si="120"/>
        <v>0</v>
      </c>
      <c r="Q531" s="287">
        <f t="shared" si="118"/>
        <v>0</v>
      </c>
      <c r="R531" s="22"/>
      <c r="S531" s="43"/>
      <c r="T531" s="43"/>
      <c r="U531" s="43"/>
      <c r="V531" s="43"/>
    </row>
    <row r="532" spans="1:22" ht="56" hidden="1">
      <c r="A532" s="120"/>
      <c r="B532" s="119"/>
      <c r="C532" s="119"/>
      <c r="D532" s="184" t="s">
        <v>366</v>
      </c>
      <c r="E532" s="106">
        <f t="shared" si="119"/>
        <v>0</v>
      </c>
      <c r="F532" s="106"/>
      <c r="G532" s="106"/>
      <c r="H532" s="106"/>
      <c r="I532" s="106"/>
      <c r="J532" s="101">
        <f t="shared" si="117"/>
        <v>0</v>
      </c>
      <c r="K532" s="107"/>
      <c r="L532" s="107"/>
      <c r="M532" s="107"/>
      <c r="N532" s="107"/>
      <c r="O532" s="107"/>
      <c r="P532" s="101">
        <f t="shared" si="120"/>
        <v>0</v>
      </c>
      <c r="Q532" s="287">
        <f t="shared" si="118"/>
        <v>0</v>
      </c>
      <c r="R532" s="22"/>
      <c r="S532" s="43"/>
      <c r="T532" s="43"/>
      <c r="U532" s="43"/>
      <c r="V532" s="43"/>
    </row>
    <row r="533" spans="1:22" ht="28" hidden="1">
      <c r="A533" s="120"/>
      <c r="B533" s="119"/>
      <c r="C533" s="119"/>
      <c r="D533" s="184" t="s">
        <v>921</v>
      </c>
      <c r="E533" s="106">
        <f t="shared" si="119"/>
        <v>0</v>
      </c>
      <c r="F533" s="106"/>
      <c r="G533" s="106"/>
      <c r="H533" s="106"/>
      <c r="I533" s="106"/>
      <c r="J533" s="101">
        <f t="shared" si="117"/>
        <v>0</v>
      </c>
      <c r="K533" s="107"/>
      <c r="L533" s="107"/>
      <c r="M533" s="107"/>
      <c r="N533" s="107"/>
      <c r="O533" s="107"/>
      <c r="P533" s="101">
        <f t="shared" si="120"/>
        <v>0</v>
      </c>
      <c r="Q533" s="287">
        <f t="shared" si="118"/>
        <v>0</v>
      </c>
      <c r="R533" s="22"/>
      <c r="S533" s="43"/>
      <c r="T533" s="43"/>
      <c r="U533" s="43"/>
      <c r="V533" s="43"/>
    </row>
    <row r="534" spans="1:22" ht="56" hidden="1">
      <c r="A534" s="120"/>
      <c r="B534" s="119"/>
      <c r="C534" s="119"/>
      <c r="D534" s="184" t="s">
        <v>734</v>
      </c>
      <c r="E534" s="106">
        <f t="shared" si="119"/>
        <v>0</v>
      </c>
      <c r="F534" s="106"/>
      <c r="G534" s="106"/>
      <c r="H534" s="106"/>
      <c r="I534" s="106"/>
      <c r="J534" s="101">
        <f t="shared" si="117"/>
        <v>0</v>
      </c>
      <c r="K534" s="107"/>
      <c r="L534" s="107"/>
      <c r="M534" s="107"/>
      <c r="N534" s="107"/>
      <c r="O534" s="107"/>
      <c r="P534" s="101">
        <f t="shared" si="120"/>
        <v>0</v>
      </c>
      <c r="Q534" s="287">
        <f t="shared" si="118"/>
        <v>0</v>
      </c>
      <c r="R534" s="22"/>
      <c r="S534" s="43"/>
      <c r="T534" s="43"/>
      <c r="U534" s="43"/>
      <c r="V534" s="43"/>
    </row>
    <row r="535" spans="1:22" ht="70" hidden="1">
      <c r="A535" s="120"/>
      <c r="B535" s="119"/>
      <c r="C535" s="119"/>
      <c r="D535" s="184" t="s">
        <v>581</v>
      </c>
      <c r="E535" s="106">
        <f t="shared" si="119"/>
        <v>0</v>
      </c>
      <c r="F535" s="106"/>
      <c r="G535" s="106"/>
      <c r="H535" s="106"/>
      <c r="I535" s="106"/>
      <c r="J535" s="101">
        <f t="shared" si="117"/>
        <v>0</v>
      </c>
      <c r="K535" s="107"/>
      <c r="L535" s="107"/>
      <c r="M535" s="107"/>
      <c r="N535" s="107"/>
      <c r="O535" s="107"/>
      <c r="P535" s="101">
        <f t="shared" si="120"/>
        <v>0</v>
      </c>
      <c r="Q535" s="287">
        <f t="shared" si="118"/>
        <v>0</v>
      </c>
      <c r="R535" s="22"/>
      <c r="S535" s="43"/>
      <c r="T535" s="43"/>
      <c r="U535" s="43"/>
      <c r="V535" s="43"/>
    </row>
    <row r="536" spans="1:22" ht="42" hidden="1">
      <c r="A536" s="120"/>
      <c r="B536" s="119"/>
      <c r="C536" s="119"/>
      <c r="D536" s="198" t="s">
        <v>611</v>
      </c>
      <c r="E536" s="164">
        <f t="shared" si="119"/>
        <v>0</v>
      </c>
      <c r="F536" s="164"/>
      <c r="G536" s="164"/>
      <c r="H536" s="164"/>
      <c r="I536" s="164"/>
      <c r="J536" s="101">
        <f t="shared" si="117"/>
        <v>0</v>
      </c>
      <c r="K536" s="165"/>
      <c r="L536" s="165"/>
      <c r="M536" s="165"/>
      <c r="N536" s="165"/>
      <c r="O536" s="165"/>
      <c r="P536" s="112">
        <f t="shared" si="120"/>
        <v>0</v>
      </c>
      <c r="Q536" s="287">
        <f t="shared" si="118"/>
        <v>0</v>
      </c>
      <c r="R536" s="22"/>
      <c r="S536" s="43"/>
      <c r="T536" s="43"/>
      <c r="U536" s="43"/>
      <c r="V536" s="43"/>
    </row>
    <row r="537" spans="1:22" ht="56" hidden="1">
      <c r="A537" s="120"/>
      <c r="B537" s="119"/>
      <c r="C537" s="119"/>
      <c r="D537" s="153" t="s">
        <v>925</v>
      </c>
      <c r="E537" s="164">
        <f t="shared" si="119"/>
        <v>0</v>
      </c>
      <c r="F537" s="164"/>
      <c r="G537" s="164"/>
      <c r="H537" s="164"/>
      <c r="I537" s="164"/>
      <c r="J537" s="101">
        <f t="shared" si="117"/>
        <v>0</v>
      </c>
      <c r="K537" s="165"/>
      <c r="L537" s="165"/>
      <c r="M537" s="165"/>
      <c r="N537" s="165"/>
      <c r="O537" s="107"/>
      <c r="P537" s="101">
        <f t="shared" si="120"/>
        <v>0</v>
      </c>
      <c r="Q537" s="287">
        <f t="shared" si="118"/>
        <v>0</v>
      </c>
      <c r="R537" s="22"/>
      <c r="S537" s="43"/>
      <c r="T537" s="43"/>
      <c r="U537" s="43"/>
      <c r="V537" s="43"/>
    </row>
    <row r="538" spans="1:22" hidden="1">
      <c r="A538" s="120"/>
      <c r="B538" s="119"/>
      <c r="C538" s="119"/>
      <c r="D538" s="97"/>
      <c r="E538" s="101">
        <f t="shared" si="119"/>
        <v>0</v>
      </c>
      <c r="F538" s="101"/>
      <c r="G538" s="101"/>
      <c r="H538" s="101"/>
      <c r="I538" s="101"/>
      <c r="J538" s="101">
        <f t="shared" si="117"/>
        <v>0</v>
      </c>
      <c r="K538" s="101"/>
      <c r="L538" s="101"/>
      <c r="M538" s="101"/>
      <c r="N538" s="101"/>
      <c r="O538" s="101"/>
      <c r="P538" s="101">
        <f t="shared" si="120"/>
        <v>0</v>
      </c>
      <c r="Q538" s="287">
        <f t="shared" si="118"/>
        <v>0</v>
      </c>
      <c r="R538" s="22"/>
      <c r="S538" s="43"/>
      <c r="T538" s="43"/>
      <c r="U538" s="43"/>
      <c r="V538" s="43"/>
    </row>
    <row r="539" spans="1:22" ht="15.5" hidden="1">
      <c r="A539" s="120"/>
      <c r="B539" s="119"/>
      <c r="C539" s="119"/>
      <c r="D539" s="184"/>
      <c r="E539" s="101">
        <f t="shared" si="119"/>
        <v>0</v>
      </c>
      <c r="F539" s="101"/>
      <c r="G539" s="101"/>
      <c r="H539" s="101"/>
      <c r="I539" s="101"/>
      <c r="J539" s="101">
        <f t="shared" ref="J539:J555" si="121">+L539+O539</f>
        <v>0</v>
      </c>
      <c r="K539" s="101"/>
      <c r="L539" s="101"/>
      <c r="M539" s="101"/>
      <c r="N539" s="101"/>
      <c r="O539" s="101"/>
      <c r="P539" s="101">
        <f t="shared" si="120"/>
        <v>0</v>
      </c>
      <c r="Q539" s="287">
        <f t="shared" si="118"/>
        <v>0</v>
      </c>
      <c r="R539" s="22"/>
      <c r="S539" s="43"/>
      <c r="T539" s="43"/>
      <c r="U539" s="43"/>
      <c r="V539" s="43"/>
    </row>
    <row r="540" spans="1:22" ht="28" hidden="1">
      <c r="A540" s="120"/>
      <c r="B540" s="119"/>
      <c r="C540" s="119"/>
      <c r="D540" s="174" t="s">
        <v>435</v>
      </c>
      <c r="E540" s="101">
        <f t="shared" si="119"/>
        <v>0</v>
      </c>
      <c r="F540" s="101"/>
      <c r="G540" s="101"/>
      <c r="H540" s="101"/>
      <c r="I540" s="101"/>
      <c r="J540" s="101">
        <f t="shared" si="121"/>
        <v>0</v>
      </c>
      <c r="K540" s="101"/>
      <c r="L540" s="101"/>
      <c r="M540" s="101"/>
      <c r="N540" s="101"/>
      <c r="O540" s="101"/>
      <c r="P540" s="101">
        <f t="shared" si="120"/>
        <v>0</v>
      </c>
      <c r="Q540" s="287">
        <f t="shared" si="118"/>
        <v>0</v>
      </c>
      <c r="R540" s="22"/>
      <c r="S540" s="43"/>
      <c r="T540" s="43"/>
      <c r="U540" s="43"/>
      <c r="V540" s="43"/>
    </row>
    <row r="541" spans="1:22" ht="42" hidden="1">
      <c r="A541" s="120"/>
      <c r="B541" s="119"/>
      <c r="C541" s="119"/>
      <c r="D541" s="169" t="s">
        <v>392</v>
      </c>
      <c r="E541" s="101">
        <f t="shared" si="119"/>
        <v>0</v>
      </c>
      <c r="F541" s="101"/>
      <c r="G541" s="101"/>
      <c r="H541" s="101"/>
      <c r="I541" s="101"/>
      <c r="J541" s="101">
        <f t="shared" si="121"/>
        <v>0</v>
      </c>
      <c r="K541" s="101"/>
      <c r="L541" s="101"/>
      <c r="M541" s="101"/>
      <c r="N541" s="101"/>
      <c r="O541" s="101"/>
      <c r="P541" s="101">
        <f t="shared" si="120"/>
        <v>0</v>
      </c>
      <c r="Q541" s="287">
        <f t="shared" si="118"/>
        <v>0</v>
      </c>
      <c r="R541" s="22"/>
      <c r="S541" s="43"/>
      <c r="T541" s="43"/>
      <c r="U541" s="43"/>
      <c r="V541" s="43"/>
    </row>
    <row r="542" spans="1:22" ht="15.5" hidden="1">
      <c r="A542" s="120"/>
      <c r="B542" s="119"/>
      <c r="C542" s="119"/>
      <c r="D542" s="184"/>
      <c r="E542" s="101">
        <f t="shared" si="119"/>
        <v>0</v>
      </c>
      <c r="F542" s="101"/>
      <c r="G542" s="101"/>
      <c r="H542" s="101"/>
      <c r="I542" s="101"/>
      <c r="J542" s="101">
        <f t="shared" si="121"/>
        <v>0</v>
      </c>
      <c r="K542" s="101"/>
      <c r="L542" s="101"/>
      <c r="M542" s="101"/>
      <c r="N542" s="101"/>
      <c r="O542" s="101"/>
      <c r="P542" s="101">
        <f t="shared" si="120"/>
        <v>0</v>
      </c>
      <c r="Q542" s="287">
        <f t="shared" ref="Q542:Q557" si="122">+P542</f>
        <v>0</v>
      </c>
      <c r="R542" s="22"/>
      <c r="S542" s="43"/>
      <c r="T542" s="43"/>
      <c r="U542" s="43"/>
      <c r="V542" s="43"/>
    </row>
    <row r="543" spans="1:22" ht="70" hidden="1">
      <c r="A543" s="120"/>
      <c r="B543" s="119"/>
      <c r="C543" s="119"/>
      <c r="D543" s="153" t="s">
        <v>29</v>
      </c>
      <c r="E543" s="106">
        <f t="shared" si="119"/>
        <v>0</v>
      </c>
      <c r="F543" s="106"/>
      <c r="G543" s="101"/>
      <c r="H543" s="101"/>
      <c r="I543" s="101"/>
      <c r="J543" s="101">
        <f t="shared" si="121"/>
        <v>0</v>
      </c>
      <c r="K543" s="101"/>
      <c r="L543" s="101"/>
      <c r="M543" s="101"/>
      <c r="N543" s="101"/>
      <c r="O543" s="101"/>
      <c r="P543" s="101">
        <f t="shared" si="120"/>
        <v>0</v>
      </c>
      <c r="Q543" s="287">
        <f t="shared" si="122"/>
        <v>0</v>
      </c>
      <c r="R543" s="22"/>
      <c r="S543" s="43"/>
      <c r="T543" s="43"/>
      <c r="U543" s="43"/>
      <c r="V543" s="43"/>
    </row>
    <row r="544" spans="1:22" ht="112" hidden="1">
      <c r="A544" s="120"/>
      <c r="B544" s="119"/>
      <c r="C544" s="119"/>
      <c r="D544" s="182" t="s">
        <v>537</v>
      </c>
      <c r="E544" s="101">
        <f t="shared" si="119"/>
        <v>0</v>
      </c>
      <c r="F544" s="101"/>
      <c r="G544" s="101"/>
      <c r="H544" s="101"/>
      <c r="I544" s="101"/>
      <c r="J544" s="101">
        <f t="shared" si="121"/>
        <v>0</v>
      </c>
      <c r="K544" s="101"/>
      <c r="L544" s="101"/>
      <c r="M544" s="101"/>
      <c r="N544" s="101"/>
      <c r="O544" s="101"/>
      <c r="P544" s="101">
        <f t="shared" si="120"/>
        <v>0</v>
      </c>
      <c r="Q544" s="287">
        <f t="shared" si="122"/>
        <v>0</v>
      </c>
      <c r="R544" s="22"/>
      <c r="S544" s="43"/>
      <c r="T544" s="43"/>
      <c r="U544" s="43"/>
      <c r="V544" s="43"/>
    </row>
    <row r="545" spans="1:66" ht="112" hidden="1">
      <c r="A545" s="120"/>
      <c r="B545" s="119"/>
      <c r="C545" s="119"/>
      <c r="D545" s="153" t="s">
        <v>27</v>
      </c>
      <c r="E545" s="106">
        <f t="shared" si="119"/>
        <v>0</v>
      </c>
      <c r="F545" s="106"/>
      <c r="G545" s="101"/>
      <c r="H545" s="101"/>
      <c r="I545" s="101"/>
      <c r="J545" s="101">
        <f t="shared" si="121"/>
        <v>0</v>
      </c>
      <c r="K545" s="101"/>
      <c r="L545" s="101"/>
      <c r="M545" s="101"/>
      <c r="N545" s="101"/>
      <c r="O545" s="101"/>
      <c r="P545" s="101">
        <f t="shared" si="120"/>
        <v>0</v>
      </c>
      <c r="Q545" s="287">
        <f t="shared" si="122"/>
        <v>0</v>
      </c>
      <c r="R545" s="22"/>
      <c r="S545" s="43"/>
      <c r="T545" s="43"/>
      <c r="U545" s="43"/>
      <c r="V545" s="43"/>
    </row>
    <row r="546" spans="1:66" ht="42" hidden="1">
      <c r="A546" s="120"/>
      <c r="B546" s="119"/>
      <c r="C546" s="119"/>
      <c r="D546" s="154" t="s">
        <v>72</v>
      </c>
      <c r="E546" s="101">
        <f t="shared" si="119"/>
        <v>0</v>
      </c>
      <c r="F546" s="101"/>
      <c r="G546" s="101"/>
      <c r="H546" s="101"/>
      <c r="I546" s="101"/>
      <c r="J546" s="101">
        <f t="shared" si="121"/>
        <v>0</v>
      </c>
      <c r="K546" s="101"/>
      <c r="L546" s="101"/>
      <c r="M546" s="101"/>
      <c r="N546" s="101"/>
      <c r="O546" s="101"/>
      <c r="P546" s="101">
        <f t="shared" si="120"/>
        <v>0</v>
      </c>
      <c r="Q546" s="287">
        <f t="shared" si="122"/>
        <v>0</v>
      </c>
      <c r="R546" s="22"/>
      <c r="S546" s="43"/>
      <c r="T546" s="43"/>
      <c r="U546" s="43"/>
      <c r="V546" s="43"/>
    </row>
    <row r="547" spans="1:66" ht="42" hidden="1">
      <c r="A547" s="120"/>
      <c r="B547" s="119"/>
      <c r="C547" s="119"/>
      <c r="D547" s="182" t="s">
        <v>672</v>
      </c>
      <c r="E547" s="101">
        <f t="shared" si="119"/>
        <v>0</v>
      </c>
      <c r="F547" s="101"/>
      <c r="G547" s="101"/>
      <c r="H547" s="101"/>
      <c r="I547" s="101"/>
      <c r="J547" s="101"/>
      <c r="K547" s="101"/>
      <c r="L547" s="101"/>
      <c r="M547" s="101"/>
      <c r="N547" s="101"/>
      <c r="O547" s="101"/>
      <c r="P547" s="101">
        <f t="shared" si="120"/>
        <v>0</v>
      </c>
      <c r="Q547" s="287">
        <f t="shared" si="122"/>
        <v>0</v>
      </c>
      <c r="R547" s="22"/>
      <c r="S547" s="43"/>
      <c r="T547" s="43"/>
      <c r="U547" s="43"/>
      <c r="V547" s="43"/>
    </row>
    <row r="548" spans="1:66" ht="15.5" hidden="1">
      <c r="A548" s="120"/>
      <c r="B548" s="119"/>
      <c r="C548" s="119"/>
      <c r="D548" s="153" t="s">
        <v>56</v>
      </c>
      <c r="E548" s="101">
        <f t="shared" si="119"/>
        <v>0</v>
      </c>
      <c r="F548" s="101"/>
      <c r="G548" s="101"/>
      <c r="H548" s="101"/>
      <c r="I548" s="101"/>
      <c r="J548" s="101">
        <f t="shared" si="121"/>
        <v>0</v>
      </c>
      <c r="K548" s="101"/>
      <c r="L548" s="101"/>
      <c r="M548" s="101"/>
      <c r="N548" s="101"/>
      <c r="O548" s="101"/>
      <c r="P548" s="101">
        <f t="shared" si="120"/>
        <v>0</v>
      </c>
      <c r="Q548" s="287">
        <f t="shared" si="122"/>
        <v>0</v>
      </c>
      <c r="R548" s="22"/>
      <c r="S548" s="43"/>
      <c r="T548" s="43"/>
      <c r="U548" s="43"/>
      <c r="V548" s="43"/>
    </row>
    <row r="549" spans="1:66" ht="42" hidden="1">
      <c r="A549" s="120"/>
      <c r="B549" s="119"/>
      <c r="C549" s="119"/>
      <c r="D549" s="153" t="s">
        <v>753</v>
      </c>
      <c r="E549" s="101">
        <f t="shared" si="119"/>
        <v>0</v>
      </c>
      <c r="F549" s="101"/>
      <c r="G549" s="101"/>
      <c r="H549" s="101"/>
      <c r="I549" s="101"/>
      <c r="J549" s="101">
        <f t="shared" si="121"/>
        <v>0</v>
      </c>
      <c r="K549" s="101"/>
      <c r="L549" s="101"/>
      <c r="M549" s="101"/>
      <c r="N549" s="101"/>
      <c r="O549" s="101"/>
      <c r="P549" s="101">
        <f t="shared" si="120"/>
        <v>0</v>
      </c>
      <c r="Q549" s="287">
        <f t="shared" si="122"/>
        <v>0</v>
      </c>
      <c r="R549" s="22"/>
      <c r="S549" s="43"/>
      <c r="T549" s="43"/>
      <c r="U549" s="43"/>
      <c r="V549" s="43"/>
    </row>
    <row r="550" spans="1:66" ht="28" hidden="1">
      <c r="A550" s="120"/>
      <c r="B550" s="119"/>
      <c r="C550" s="119"/>
      <c r="D550" s="191" t="s">
        <v>559</v>
      </c>
      <c r="E550" s="101">
        <f t="shared" si="119"/>
        <v>0</v>
      </c>
      <c r="F550" s="101"/>
      <c r="G550" s="101"/>
      <c r="H550" s="101"/>
      <c r="I550" s="101"/>
      <c r="J550" s="101">
        <f t="shared" si="121"/>
        <v>0</v>
      </c>
      <c r="K550" s="101"/>
      <c r="L550" s="101"/>
      <c r="M550" s="101"/>
      <c r="N550" s="101"/>
      <c r="O550" s="101"/>
      <c r="P550" s="101">
        <f t="shared" si="120"/>
        <v>0</v>
      </c>
      <c r="Q550" s="287">
        <f t="shared" si="122"/>
        <v>0</v>
      </c>
      <c r="R550" s="22"/>
      <c r="S550" s="43"/>
      <c r="T550" s="43"/>
      <c r="U550" s="43"/>
      <c r="V550" s="43"/>
    </row>
    <row r="551" spans="1:66" ht="39" hidden="1" customHeight="1">
      <c r="A551" s="120"/>
      <c r="B551" s="119"/>
      <c r="C551" s="119"/>
      <c r="D551" s="199" t="s">
        <v>221</v>
      </c>
      <c r="E551" s="112">
        <f t="shared" si="119"/>
        <v>0</v>
      </c>
      <c r="F551" s="112"/>
      <c r="G551" s="112"/>
      <c r="H551" s="112"/>
      <c r="I551" s="112"/>
      <c r="J551" s="112"/>
      <c r="K551" s="112"/>
      <c r="L551" s="112"/>
      <c r="M551" s="112"/>
      <c r="N551" s="112"/>
      <c r="O551" s="112"/>
      <c r="P551" s="112">
        <f t="shared" si="120"/>
        <v>0</v>
      </c>
      <c r="Q551" s="287">
        <f t="shared" si="122"/>
        <v>0</v>
      </c>
      <c r="R551" s="22"/>
      <c r="S551" s="43"/>
      <c r="T551" s="43"/>
      <c r="U551" s="43"/>
      <c r="V551" s="43"/>
    </row>
    <row r="552" spans="1:66" ht="28.5" hidden="1" customHeight="1">
      <c r="A552" s="120"/>
      <c r="B552" s="119"/>
      <c r="C552" s="119"/>
      <c r="D552" s="183" t="s">
        <v>525</v>
      </c>
      <c r="E552" s="101">
        <f t="shared" si="119"/>
        <v>0</v>
      </c>
      <c r="F552" s="101"/>
      <c r="G552" s="101"/>
      <c r="H552" s="101"/>
      <c r="I552" s="101"/>
      <c r="J552" s="101">
        <f t="shared" si="121"/>
        <v>0</v>
      </c>
      <c r="K552" s="101"/>
      <c r="L552" s="101"/>
      <c r="M552" s="101"/>
      <c r="N552" s="101"/>
      <c r="O552" s="101"/>
      <c r="P552" s="101">
        <f t="shared" si="120"/>
        <v>0</v>
      </c>
      <c r="Q552" s="287">
        <f t="shared" si="122"/>
        <v>0</v>
      </c>
      <c r="R552" s="22"/>
      <c r="S552" s="43"/>
      <c r="T552" s="43"/>
      <c r="U552" s="43"/>
      <c r="V552" s="43"/>
    </row>
    <row r="553" spans="1:66" ht="32.25" hidden="1" customHeight="1">
      <c r="A553" s="120"/>
      <c r="B553" s="119"/>
      <c r="C553" s="119"/>
      <c r="D553" s="184" t="s">
        <v>31</v>
      </c>
      <c r="E553" s="101">
        <f t="shared" si="119"/>
        <v>0</v>
      </c>
      <c r="F553" s="101"/>
      <c r="G553" s="101"/>
      <c r="H553" s="101"/>
      <c r="I553" s="101"/>
      <c r="J553" s="101">
        <f t="shared" si="121"/>
        <v>0</v>
      </c>
      <c r="K553" s="101"/>
      <c r="L553" s="101"/>
      <c r="M553" s="101"/>
      <c r="N553" s="101"/>
      <c r="O553" s="101"/>
      <c r="P553" s="101">
        <f t="shared" si="120"/>
        <v>0</v>
      </c>
      <c r="Q553" s="287">
        <f t="shared" si="122"/>
        <v>0</v>
      </c>
      <c r="R553" s="22"/>
      <c r="S553" s="43"/>
      <c r="T553" s="43"/>
      <c r="U553" s="43"/>
      <c r="V553" s="43"/>
    </row>
    <row r="554" spans="1:66" ht="40.5" hidden="1" customHeight="1">
      <c r="A554" s="120"/>
      <c r="B554" s="119"/>
      <c r="C554" s="119"/>
      <c r="D554" s="184" t="s">
        <v>342</v>
      </c>
      <c r="E554" s="101">
        <f t="shared" si="119"/>
        <v>0</v>
      </c>
      <c r="F554" s="101"/>
      <c r="G554" s="101"/>
      <c r="H554" s="101"/>
      <c r="I554" s="101"/>
      <c r="J554" s="101">
        <f t="shared" si="121"/>
        <v>0</v>
      </c>
      <c r="K554" s="101"/>
      <c r="L554" s="101"/>
      <c r="M554" s="101"/>
      <c r="N554" s="101"/>
      <c r="O554" s="101"/>
      <c r="P554" s="101">
        <f t="shared" si="120"/>
        <v>0</v>
      </c>
      <c r="Q554" s="287">
        <f t="shared" si="122"/>
        <v>0</v>
      </c>
      <c r="R554" s="22"/>
      <c r="S554" s="43"/>
      <c r="T554" s="43"/>
      <c r="U554" s="43"/>
      <c r="V554" s="43"/>
    </row>
    <row r="555" spans="1:66" ht="66.75" hidden="1" customHeight="1">
      <c r="A555" s="115"/>
      <c r="B555" s="113"/>
      <c r="C555" s="113"/>
      <c r="D555" s="174"/>
      <c r="E555" s="303"/>
      <c r="F555" s="102"/>
      <c r="G555" s="102"/>
      <c r="H555" s="102"/>
      <c r="I555" s="102"/>
      <c r="J555" s="102">
        <f t="shared" si="121"/>
        <v>0</v>
      </c>
      <c r="K555" s="102">
        <v>0</v>
      </c>
      <c r="L555" s="102"/>
      <c r="M555" s="102"/>
      <c r="N555" s="102"/>
      <c r="O555" s="102"/>
      <c r="P555" s="303">
        <f t="shared" si="120"/>
        <v>0</v>
      </c>
      <c r="Q555" s="287">
        <f t="shared" si="122"/>
        <v>0</v>
      </c>
      <c r="R555" s="22"/>
      <c r="S555" s="43"/>
      <c r="T555" s="43"/>
      <c r="U555" s="43"/>
      <c r="V555" s="43"/>
    </row>
    <row r="556" spans="1:66" ht="114" hidden="1" customHeight="1" outlineLevel="1">
      <c r="A556" s="150"/>
      <c r="B556" s="3"/>
      <c r="C556" s="125"/>
      <c r="D556" s="3"/>
      <c r="E556" s="304">
        <f>+F556+I556</f>
        <v>0</v>
      </c>
      <c r="F556" s="130"/>
      <c r="G556" s="130"/>
      <c r="H556" s="130"/>
      <c r="I556" s="130"/>
      <c r="J556" s="102"/>
      <c r="K556" s="102"/>
      <c r="L556" s="130"/>
      <c r="M556" s="130"/>
      <c r="N556" s="130"/>
      <c r="O556" s="102"/>
      <c r="P556" s="303"/>
      <c r="Q556" s="288">
        <f>+P556</f>
        <v>0</v>
      </c>
      <c r="R556" s="259"/>
      <c r="S556" s="292"/>
      <c r="T556" s="292"/>
      <c r="U556" s="292"/>
      <c r="V556" s="292"/>
      <c r="W556" s="259"/>
      <c r="X556" s="259"/>
      <c r="Y556" s="259"/>
      <c r="Z556" s="259"/>
      <c r="AA556" s="259"/>
      <c r="AB556" s="259"/>
      <c r="AC556" s="259"/>
      <c r="AD556" s="259"/>
      <c r="AE556" s="259"/>
      <c r="AF556" s="259"/>
      <c r="AG556" s="259"/>
      <c r="AH556" s="259"/>
      <c r="AI556" s="259"/>
      <c r="AJ556" s="259"/>
      <c r="AK556" s="259"/>
      <c r="AL556" s="259"/>
      <c r="AM556" s="259"/>
      <c r="AN556" s="259"/>
      <c r="AO556" s="5"/>
      <c r="AP556" s="5"/>
      <c r="AQ556" s="5"/>
      <c r="AR556" s="5"/>
      <c r="AS556" s="5"/>
      <c r="AT556" s="5"/>
      <c r="AU556" s="5"/>
      <c r="AV556" s="5"/>
      <c r="AW556" s="5"/>
      <c r="AX556" s="5"/>
      <c r="AY556" s="5"/>
      <c r="AZ556" s="5"/>
      <c r="BA556" s="5"/>
      <c r="BB556" s="5"/>
      <c r="BC556" s="5"/>
      <c r="BD556" s="5"/>
      <c r="BE556" s="5"/>
      <c r="BF556" s="5"/>
      <c r="BG556" s="5"/>
      <c r="BH556" s="5"/>
      <c r="BI556" s="5"/>
      <c r="BJ556" s="5"/>
      <c r="BK556" s="5"/>
      <c r="BL556" s="5"/>
      <c r="BM556" s="5"/>
      <c r="BN556" s="5"/>
    </row>
    <row r="557" spans="1:66" ht="34.5" customHeight="1" collapsed="1">
      <c r="A557" s="340"/>
      <c r="B557" s="340"/>
      <c r="C557" s="125"/>
      <c r="D557" s="233" t="s">
        <v>846</v>
      </c>
      <c r="E557" s="234">
        <f>E109+E555+E556</f>
        <v>100000</v>
      </c>
      <c r="F557" s="234">
        <f>F109+F555+F556</f>
        <v>100000</v>
      </c>
      <c r="G557" s="234">
        <f t="shared" ref="G557:N557" si="123">+G22+G40+G70+G231+G239+G313+G319+G326+G344+G387+G411+G417+G452+G472+G465+G383</f>
        <v>0</v>
      </c>
      <c r="H557" s="234">
        <f t="shared" si="123"/>
        <v>0</v>
      </c>
      <c r="I557" s="234">
        <f t="shared" si="123"/>
        <v>0</v>
      </c>
      <c r="J557" s="234">
        <f>J109+J555+J556</f>
        <v>250000</v>
      </c>
      <c r="K557" s="234">
        <f>K109+K555+K556</f>
        <v>250000</v>
      </c>
      <c r="L557" s="234">
        <f t="shared" si="123"/>
        <v>0</v>
      </c>
      <c r="M557" s="234">
        <f t="shared" si="123"/>
        <v>0</v>
      </c>
      <c r="N557" s="234">
        <f t="shared" si="123"/>
        <v>0</v>
      </c>
      <c r="O557" s="234">
        <f>O109+O555+O556</f>
        <v>250000</v>
      </c>
      <c r="P557" s="234">
        <f>P109+P555+P556</f>
        <v>350000</v>
      </c>
      <c r="Q557" s="289">
        <f t="shared" si="122"/>
        <v>350000</v>
      </c>
      <c r="R557" s="295"/>
      <c r="S557" s="295"/>
      <c r="T557" s="295"/>
      <c r="U557" s="296"/>
      <c r="V557" s="296"/>
      <c r="W557" s="261"/>
      <c r="X557" s="261"/>
      <c r="Y557" s="261"/>
      <c r="Z557" s="261"/>
      <c r="AA557" s="261"/>
      <c r="AB557" s="261"/>
      <c r="AC557" s="261"/>
      <c r="AD557" s="261"/>
      <c r="AE557" s="261"/>
      <c r="AF557" s="261"/>
      <c r="AG557" s="261"/>
      <c r="AH557" s="261"/>
      <c r="AI557" s="261"/>
      <c r="AJ557" s="261"/>
      <c r="AK557" s="261"/>
      <c r="AL557" s="261"/>
      <c r="AM557" s="261"/>
      <c r="AN557" s="261"/>
    </row>
    <row r="558" spans="1:66" ht="42" hidden="1">
      <c r="A558" s="339"/>
      <c r="B558" s="339"/>
      <c r="C558" s="119"/>
      <c r="D558" s="111" t="s">
        <v>180</v>
      </c>
      <c r="E558" s="112">
        <f>+E72+E473+E194</f>
        <v>0</v>
      </c>
      <c r="F558" s="112"/>
      <c r="G558" s="112">
        <f>+G72+G473+G194</f>
        <v>0</v>
      </c>
      <c r="H558" s="112">
        <f>+H72+H473+H194</f>
        <v>0</v>
      </c>
      <c r="I558" s="112"/>
      <c r="J558" s="112">
        <f t="shared" ref="J558:P558" si="124">+J72+J473+J194</f>
        <v>0</v>
      </c>
      <c r="K558" s="112">
        <f t="shared" si="124"/>
        <v>0</v>
      </c>
      <c r="L558" s="112">
        <f t="shared" si="124"/>
        <v>0</v>
      </c>
      <c r="M558" s="112">
        <f t="shared" si="124"/>
        <v>0</v>
      </c>
      <c r="N558" s="112">
        <f t="shared" si="124"/>
        <v>0</v>
      </c>
      <c r="O558" s="112">
        <f t="shared" si="124"/>
        <v>0</v>
      </c>
      <c r="P558" s="112">
        <f t="shared" si="124"/>
        <v>0</v>
      </c>
      <c r="Q558" s="287">
        <f>+P558</f>
        <v>0</v>
      </c>
      <c r="R558" s="44"/>
      <c r="S558" s="45"/>
      <c r="T558" s="45"/>
      <c r="U558" s="45"/>
      <c r="V558" s="45"/>
    </row>
    <row r="559" spans="1:66" ht="33.75" customHeight="1">
      <c r="A559" s="77"/>
      <c r="B559" s="77"/>
      <c r="C559" s="284"/>
      <c r="D559" s="285"/>
      <c r="E559" s="286"/>
      <c r="F559" s="286"/>
      <c r="G559" s="286"/>
      <c r="H559" s="286"/>
      <c r="I559" s="286"/>
      <c r="J559" s="286"/>
      <c r="K559" s="286"/>
      <c r="L559" s="286"/>
      <c r="M559" s="286"/>
      <c r="N559" s="286"/>
      <c r="O559" s="286"/>
      <c r="P559" s="94"/>
      <c r="Q559" s="288">
        <f>108800836-P557</f>
        <v>108450836</v>
      </c>
      <c r="R559" s="44"/>
      <c r="S559" s="45"/>
      <c r="T559" s="45"/>
      <c r="U559" s="45"/>
      <c r="V559" s="45"/>
    </row>
    <row r="560" spans="1:66" s="61" customFormat="1" ht="29.25" customHeight="1">
      <c r="A560" s="270"/>
      <c r="B560" s="270"/>
      <c r="C560" s="270"/>
      <c r="D560" s="271"/>
      <c r="E560" s="271"/>
      <c r="F560" s="271"/>
      <c r="G560" s="272"/>
      <c r="H560" s="271"/>
      <c r="I560" s="271"/>
      <c r="J560" s="273"/>
      <c r="K560" s="273"/>
      <c r="L560" s="274"/>
      <c r="M560" s="275"/>
      <c r="N560" s="323"/>
      <c r="O560" s="323"/>
      <c r="P560" s="323"/>
      <c r="Q560" s="289">
        <v>1</v>
      </c>
      <c r="R560" s="297"/>
      <c r="S560" s="298"/>
      <c r="T560" s="298"/>
      <c r="U560" s="298"/>
      <c r="V560" s="298"/>
      <c r="W560" s="298"/>
      <c r="X560" s="298"/>
      <c r="Y560" s="298"/>
      <c r="Z560" s="298"/>
      <c r="AA560" s="298"/>
      <c r="AB560" s="298"/>
      <c r="AC560" s="298"/>
      <c r="AD560" s="298"/>
      <c r="AE560" s="298"/>
      <c r="AF560" s="298"/>
      <c r="AG560" s="298"/>
      <c r="AH560" s="298"/>
      <c r="AI560" s="298"/>
      <c r="AJ560" s="298"/>
      <c r="AK560" s="298"/>
      <c r="AL560" s="298"/>
      <c r="AM560" s="298"/>
      <c r="AN560" s="298"/>
      <c r="AO560" s="48"/>
      <c r="AP560" s="48"/>
      <c r="AQ560" s="48"/>
      <c r="AR560" s="48"/>
      <c r="AS560" s="47"/>
      <c r="AT560" s="47"/>
      <c r="AU560" s="47"/>
      <c r="AV560" s="47"/>
      <c r="AW560" s="47"/>
      <c r="AX560" s="47"/>
      <c r="AY560" s="47"/>
      <c r="AZ560" s="47"/>
      <c r="BA560" s="47"/>
      <c r="BB560" s="47"/>
      <c r="BC560" s="47"/>
      <c r="BD560" s="47"/>
      <c r="BE560" s="47"/>
      <c r="BF560" s="47"/>
      <c r="BG560" s="47"/>
      <c r="BH560" s="47"/>
      <c r="BI560" s="47"/>
      <c r="BJ560" s="47"/>
      <c r="BK560" s="47"/>
      <c r="BL560" s="47"/>
      <c r="BM560" s="47"/>
      <c r="BN560" s="47"/>
    </row>
    <row r="561" spans="1:44" s="26" customFormat="1" ht="20" hidden="1">
      <c r="A561" s="63"/>
      <c r="B561" s="63"/>
      <c r="C561" s="63"/>
      <c r="D561" s="64"/>
      <c r="E561" s="65"/>
      <c r="F561" s="65"/>
      <c r="G561" s="65"/>
      <c r="H561" s="1"/>
      <c r="I561" s="1"/>
      <c r="J561" s="65"/>
      <c r="K561" s="65"/>
      <c r="L561" s="65"/>
      <c r="M561" s="65"/>
      <c r="N561" s="65"/>
      <c r="O561" s="65"/>
      <c r="P561" s="65"/>
      <c r="Q561" s="89"/>
      <c r="R561" s="24"/>
      <c r="S561" s="24"/>
      <c r="T561" s="22"/>
      <c r="U561" s="22"/>
      <c r="V561" s="24"/>
      <c r="W561" s="24"/>
      <c r="X561" s="24"/>
      <c r="Y561" s="22"/>
      <c r="Z561" s="24"/>
      <c r="AA561" s="24"/>
      <c r="AB561" s="24"/>
      <c r="AC561" s="24"/>
      <c r="AD561" s="22"/>
      <c r="AE561" s="22"/>
      <c r="AF561" s="24"/>
      <c r="AG561" s="24"/>
      <c r="AH561" s="24"/>
      <c r="AI561" s="22"/>
      <c r="AJ561" s="22"/>
      <c r="AK561" s="22"/>
      <c r="AL561" s="22"/>
      <c r="AM561" s="22"/>
      <c r="AN561" s="22"/>
      <c r="AO561" s="22"/>
      <c r="AP561" s="22"/>
      <c r="AQ561" s="22"/>
      <c r="AR561" s="22"/>
    </row>
    <row r="562" spans="1:44" s="22" customFormat="1" ht="13" hidden="1">
      <c r="A562" s="17"/>
      <c r="B562" s="17"/>
      <c r="C562" s="17"/>
      <c r="D562" s="58"/>
      <c r="E562" s="66"/>
      <c r="F562" s="66"/>
      <c r="G562" s="67"/>
      <c r="H562" s="67"/>
      <c r="I562" s="67"/>
      <c r="J562" s="67"/>
      <c r="K562" s="67"/>
      <c r="L562" s="67"/>
      <c r="M562" s="67"/>
      <c r="N562" s="67"/>
      <c r="O562" s="67"/>
      <c r="P562" s="67"/>
      <c r="Q562" s="89"/>
      <c r="R562" s="27"/>
      <c r="S562" s="27"/>
      <c r="T562" s="27"/>
      <c r="U562" s="27"/>
      <c r="V562" s="27"/>
      <c r="W562" s="27"/>
      <c r="X562" s="27"/>
      <c r="Y562" s="27"/>
      <c r="Z562" s="27"/>
      <c r="AA562" s="24"/>
      <c r="AB562" s="24"/>
      <c r="AC562" s="24"/>
      <c r="AD562" s="24"/>
      <c r="AE562" s="24"/>
      <c r="AF562" s="24"/>
      <c r="AG562" s="24"/>
      <c r="AH562" s="24"/>
      <c r="AI562" s="24"/>
      <c r="AJ562" s="322"/>
      <c r="AK562" s="322"/>
      <c r="AL562" s="322"/>
      <c r="AM562" s="322"/>
      <c r="AN562" s="322"/>
      <c r="AO562" s="322"/>
      <c r="AP562" s="322"/>
      <c r="AQ562" s="322"/>
    </row>
    <row r="563" spans="1:44" s="22" customFormat="1" ht="13" hidden="1">
      <c r="A563" s="23"/>
      <c r="B563" s="23"/>
      <c r="C563" s="23"/>
      <c r="D563" s="55"/>
      <c r="E563" s="28"/>
      <c r="F563" s="28"/>
      <c r="G563" s="28"/>
      <c r="H563" s="28"/>
      <c r="I563" s="28"/>
      <c r="J563" s="28"/>
      <c r="K563" s="28"/>
      <c r="L563" s="28"/>
      <c r="M563" s="28"/>
      <c r="N563" s="28"/>
      <c r="O563" s="28"/>
      <c r="P563" s="28"/>
      <c r="Q563" s="89"/>
      <c r="R563" s="28"/>
      <c r="S563" s="28"/>
      <c r="T563" s="28"/>
      <c r="U563" s="28"/>
      <c r="V563" s="28"/>
      <c r="W563" s="28"/>
      <c r="X563" s="28"/>
      <c r="Y563" s="28"/>
      <c r="Z563" s="25"/>
      <c r="AA563" s="28"/>
      <c r="AB563" s="28"/>
      <c r="AC563" s="28"/>
      <c r="AD563" s="28"/>
      <c r="AE563" s="28"/>
      <c r="AF563" s="28"/>
      <c r="AG563" s="28"/>
      <c r="AH563" s="28"/>
      <c r="AI563" s="28"/>
      <c r="AJ563" s="28"/>
      <c r="AK563" s="28"/>
      <c r="AL563" s="28"/>
      <c r="AM563" s="28"/>
    </row>
    <row r="564" spans="1:44" s="22" customFormat="1" ht="13" hidden="1">
      <c r="A564" s="68"/>
      <c r="B564" s="68"/>
      <c r="C564" s="68"/>
      <c r="D564" s="54"/>
      <c r="E564" s="69"/>
      <c r="F564" s="69"/>
      <c r="G564" s="69"/>
      <c r="H564" s="69"/>
      <c r="I564" s="69"/>
      <c r="J564" s="69"/>
      <c r="K564" s="69"/>
      <c r="L564" s="69"/>
      <c r="M564" s="69"/>
      <c r="N564" s="69"/>
      <c r="O564" s="69"/>
      <c r="P564" s="69"/>
      <c r="Q564" s="89"/>
      <c r="R564" s="29"/>
      <c r="S564" s="29"/>
      <c r="T564" s="29"/>
      <c r="U564" s="29"/>
      <c r="V564" s="29"/>
      <c r="W564" s="29"/>
      <c r="X564" s="29"/>
      <c r="Y564" s="29"/>
      <c r="AA564" s="29"/>
      <c r="AB564" s="24"/>
      <c r="AC564" s="24"/>
      <c r="AD564" s="24"/>
      <c r="AE564" s="24"/>
      <c r="AF564" s="24"/>
      <c r="AG564" s="24"/>
      <c r="AH564" s="24"/>
      <c r="AI564" s="24"/>
      <c r="AJ564" s="24"/>
    </row>
    <row r="565" spans="1:44" s="25" customFormat="1" ht="13" hidden="1">
      <c r="A565" s="70"/>
      <c r="B565" s="70"/>
      <c r="C565" s="70"/>
      <c r="D565" s="71"/>
      <c r="E565" s="72"/>
      <c r="F565" s="72"/>
      <c r="G565" s="72"/>
      <c r="H565" s="72"/>
      <c r="I565" s="72"/>
      <c r="J565" s="72"/>
      <c r="K565" s="72"/>
      <c r="L565" s="72"/>
      <c r="M565" s="72"/>
      <c r="N565" s="72"/>
      <c r="O565" s="72"/>
      <c r="P565" s="72"/>
      <c r="Q565" s="89"/>
      <c r="R565" s="28"/>
      <c r="S565" s="28"/>
      <c r="T565" s="28"/>
      <c r="U565" s="28"/>
      <c r="V565" s="28"/>
      <c r="W565" s="28"/>
      <c r="X565" s="28"/>
      <c r="Y565" s="28"/>
    </row>
    <row r="566" spans="1:44" s="25" customFormat="1" ht="13" hidden="1">
      <c r="D566" s="57"/>
      <c r="E566" s="30"/>
      <c r="F566" s="30"/>
      <c r="G566" s="28"/>
      <c r="H566" s="28"/>
      <c r="I566" s="28"/>
      <c r="J566" s="28"/>
      <c r="K566" s="28"/>
      <c r="L566" s="28"/>
      <c r="M566" s="28"/>
      <c r="N566" s="28"/>
      <c r="O566" s="28"/>
      <c r="P566" s="30"/>
      <c r="Q566" s="89"/>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row>
    <row r="567" spans="1:44" ht="15" hidden="1">
      <c r="A567" s="16"/>
      <c r="B567" s="16"/>
      <c r="C567" s="16"/>
      <c r="D567" s="54"/>
      <c r="E567" s="90"/>
      <c r="F567" s="90"/>
      <c r="G567" s="90"/>
      <c r="H567" s="90"/>
      <c r="I567" s="90"/>
      <c r="J567" s="90"/>
      <c r="K567" s="90"/>
      <c r="L567" s="90"/>
      <c r="M567" s="90"/>
      <c r="N567" s="90"/>
      <c r="O567" s="90"/>
      <c r="P567" s="90"/>
      <c r="Q567" s="89"/>
      <c r="R567" s="90"/>
      <c r="S567" s="90"/>
      <c r="T567" s="90"/>
      <c r="U567" s="90"/>
      <c r="V567" s="90"/>
      <c r="W567" s="90"/>
      <c r="X567" s="90"/>
      <c r="Y567" s="90"/>
      <c r="Z567" s="18"/>
      <c r="AA567" s="18"/>
      <c r="AB567" s="18"/>
      <c r="AC567" s="18"/>
      <c r="AD567" s="18"/>
      <c r="AE567" s="18"/>
      <c r="AF567" s="18"/>
      <c r="AG567" s="18"/>
      <c r="AH567" s="18"/>
      <c r="AI567" s="18"/>
      <c r="AJ567" s="18"/>
      <c r="AK567" s="18"/>
      <c r="AL567" s="18"/>
      <c r="AM567" s="18"/>
      <c r="AN567" s="18"/>
      <c r="AO567" s="18"/>
      <c r="AP567" s="18"/>
      <c r="AQ567" s="17"/>
    </row>
    <row r="568" spans="1:44" s="26" customFormat="1" ht="15" hidden="1">
      <c r="A568" s="16"/>
      <c r="B568" s="16"/>
      <c r="C568" s="16"/>
      <c r="D568" s="54"/>
      <c r="E568" s="73"/>
      <c r="F568" s="73"/>
      <c r="G568" s="73"/>
      <c r="H568" s="73"/>
      <c r="I568" s="73"/>
      <c r="J568" s="73"/>
      <c r="K568" s="73"/>
      <c r="L568" s="73"/>
      <c r="M568" s="73"/>
      <c r="N568" s="73"/>
      <c r="O568" s="73"/>
      <c r="P568" s="73"/>
      <c r="Q568" s="89"/>
      <c r="R568" s="32"/>
      <c r="S568" s="32"/>
      <c r="T568" s="32"/>
      <c r="U568" s="32"/>
      <c r="V568" s="32"/>
      <c r="W568" s="32"/>
      <c r="X568" s="32"/>
      <c r="Y568" s="32"/>
      <c r="Z568" s="30"/>
      <c r="AA568" s="30"/>
      <c r="AB568" s="30"/>
      <c r="AC568" s="30"/>
      <c r="AD568" s="30"/>
      <c r="AE568" s="30"/>
      <c r="AF568" s="30"/>
      <c r="AG568" s="30"/>
      <c r="AH568" s="30"/>
      <c r="AI568" s="30"/>
      <c r="AJ568" s="30"/>
      <c r="AK568" s="30"/>
      <c r="AL568" s="30"/>
      <c r="AM568" s="30"/>
      <c r="AN568" s="30"/>
      <c r="AO568" s="30"/>
      <c r="AP568" s="30"/>
      <c r="AQ568" s="22"/>
      <c r="AR568" s="22"/>
    </row>
    <row r="569" spans="1:44" ht="15" hidden="1">
      <c r="A569" s="16"/>
      <c r="B569" s="16"/>
      <c r="C569" s="16"/>
      <c r="D569" s="58"/>
      <c r="E569" s="75"/>
      <c r="F569" s="75"/>
      <c r="G569" s="75"/>
      <c r="H569" s="75"/>
      <c r="I569" s="75"/>
      <c r="J569" s="75"/>
      <c r="K569" s="75"/>
      <c r="L569" s="75"/>
      <c r="M569" s="75"/>
      <c r="N569" s="75"/>
      <c r="O569" s="75"/>
      <c r="P569" s="73"/>
      <c r="Q569" s="89"/>
      <c r="R569" s="73"/>
      <c r="S569" s="73"/>
      <c r="T569" s="73"/>
      <c r="U569" s="73"/>
      <c r="V569" s="73"/>
      <c r="W569" s="73"/>
      <c r="X569" s="73"/>
      <c r="Y569" s="73"/>
      <c r="Z569" s="18"/>
      <c r="AA569" s="18"/>
      <c r="AB569" s="18"/>
      <c r="AC569" s="18"/>
      <c r="AD569" s="18"/>
      <c r="AE569" s="18"/>
      <c r="AF569" s="18"/>
      <c r="AG569" s="18"/>
      <c r="AH569" s="18"/>
      <c r="AI569" s="18"/>
      <c r="AJ569" s="18"/>
      <c r="AK569" s="18"/>
      <c r="AL569" s="18"/>
      <c r="AM569" s="18"/>
      <c r="AN569" s="18"/>
      <c r="AO569" s="18"/>
      <c r="AP569" s="18"/>
      <c r="AQ569" s="17"/>
    </row>
    <row r="570" spans="1:44" s="26" customFormat="1" ht="15" hidden="1">
      <c r="A570" s="16"/>
      <c r="B570" s="16"/>
      <c r="C570" s="16"/>
      <c r="D570" s="74"/>
      <c r="E570" s="75"/>
      <c r="F570" s="75"/>
      <c r="G570" s="75"/>
      <c r="H570" s="75"/>
      <c r="I570" s="75"/>
      <c r="J570" s="75"/>
      <c r="K570" s="75"/>
      <c r="L570" s="75"/>
      <c r="M570" s="75"/>
      <c r="N570" s="75"/>
      <c r="O570" s="75"/>
      <c r="P570" s="73"/>
      <c r="Q570" s="89"/>
      <c r="R570" s="32"/>
      <c r="S570" s="32"/>
      <c r="T570" s="32"/>
      <c r="U570" s="32"/>
      <c r="V570" s="32"/>
      <c r="W570" s="32"/>
      <c r="X570" s="32"/>
      <c r="Y570" s="32"/>
      <c r="Z570" s="30"/>
      <c r="AA570" s="30"/>
      <c r="AB570" s="30"/>
      <c r="AC570" s="30"/>
      <c r="AD570" s="30"/>
      <c r="AE570" s="30"/>
      <c r="AF570" s="30"/>
      <c r="AG570" s="30"/>
      <c r="AH570" s="30"/>
      <c r="AI570" s="30"/>
      <c r="AJ570" s="30"/>
      <c r="AK570" s="30"/>
      <c r="AL570" s="30"/>
      <c r="AM570" s="30"/>
      <c r="AN570" s="30"/>
      <c r="AO570" s="30"/>
      <c r="AP570" s="30"/>
      <c r="AQ570" s="22"/>
      <c r="AR570" s="22"/>
    </row>
    <row r="571" spans="1:44" s="26" customFormat="1" ht="15" hidden="1">
      <c r="A571" s="16"/>
      <c r="B571" s="16"/>
      <c r="C571" s="16"/>
      <c r="D571" s="58"/>
      <c r="E571" s="75"/>
      <c r="F571" s="75"/>
      <c r="G571" s="75"/>
      <c r="H571" s="75"/>
      <c r="I571" s="75"/>
      <c r="J571" s="75"/>
      <c r="K571" s="75"/>
      <c r="L571" s="75"/>
      <c r="M571" s="75"/>
      <c r="N571" s="75"/>
      <c r="O571" s="75"/>
      <c r="P571" s="73"/>
      <c r="Q571" s="89"/>
      <c r="R571" s="32"/>
      <c r="S571" s="32"/>
      <c r="T571" s="32"/>
      <c r="U571" s="32"/>
      <c r="V571" s="32"/>
      <c r="W571" s="32"/>
      <c r="X571" s="32"/>
      <c r="Y571" s="32"/>
      <c r="Z571" s="30"/>
      <c r="AA571" s="30"/>
      <c r="AB571" s="30"/>
      <c r="AC571" s="30"/>
      <c r="AD571" s="30"/>
      <c r="AE571" s="30"/>
      <c r="AF571" s="30"/>
      <c r="AG571" s="30"/>
      <c r="AH571" s="30"/>
      <c r="AI571" s="30"/>
      <c r="AJ571" s="30"/>
      <c r="AK571" s="30"/>
      <c r="AL571" s="30"/>
      <c r="AM571" s="30"/>
      <c r="AN571" s="30"/>
      <c r="AO571" s="30"/>
      <c r="AP571" s="30"/>
      <c r="AQ571" s="22"/>
      <c r="AR571" s="22"/>
    </row>
    <row r="572" spans="1:44" s="26" customFormat="1" ht="15" hidden="1">
      <c r="A572" s="16"/>
      <c r="B572" s="16"/>
      <c r="C572" s="16"/>
      <c r="D572" s="54"/>
      <c r="E572" s="73"/>
      <c r="F572" s="73"/>
      <c r="G572" s="73"/>
      <c r="H572" s="73"/>
      <c r="I572" s="73"/>
      <c r="J572" s="73"/>
      <c r="K572" s="73"/>
      <c r="L572" s="73"/>
      <c r="M572" s="73"/>
      <c r="N572" s="73"/>
      <c r="O572" s="73"/>
      <c r="P572" s="73"/>
      <c r="Q572" s="89"/>
      <c r="R572" s="32"/>
      <c r="S572" s="32"/>
      <c r="T572" s="32"/>
      <c r="U572" s="32"/>
      <c r="V572" s="32"/>
      <c r="W572" s="32"/>
      <c r="X572" s="32"/>
      <c r="Y572" s="32"/>
      <c r="Z572" s="30"/>
      <c r="AA572" s="30"/>
      <c r="AB572" s="30"/>
      <c r="AC572" s="30"/>
      <c r="AD572" s="30"/>
      <c r="AE572" s="30"/>
      <c r="AF572" s="30"/>
      <c r="AG572" s="30"/>
      <c r="AH572" s="30"/>
      <c r="AI572" s="30"/>
      <c r="AJ572" s="30"/>
      <c r="AK572" s="30"/>
      <c r="AL572" s="30"/>
      <c r="AM572" s="30"/>
      <c r="AN572" s="30"/>
      <c r="AO572" s="30"/>
      <c r="AP572" s="30"/>
      <c r="AQ572" s="22"/>
      <c r="AR572" s="22"/>
    </row>
    <row r="573" spans="1:44" s="26" customFormat="1" ht="15" hidden="1">
      <c r="A573" s="16"/>
      <c r="B573" s="16"/>
      <c r="C573" s="16"/>
      <c r="D573" s="54"/>
      <c r="E573" s="73"/>
      <c r="F573" s="73"/>
      <c r="G573" s="73"/>
      <c r="H573" s="73"/>
      <c r="I573" s="73"/>
      <c r="J573" s="73"/>
      <c r="K573" s="73"/>
      <c r="L573" s="73"/>
      <c r="M573" s="73"/>
      <c r="N573" s="73"/>
      <c r="O573" s="73"/>
      <c r="P573" s="73"/>
      <c r="Q573" s="89"/>
      <c r="R573" s="32"/>
      <c r="S573" s="32"/>
      <c r="T573" s="32"/>
      <c r="U573" s="32"/>
      <c r="V573" s="32"/>
      <c r="W573" s="32"/>
      <c r="X573" s="32"/>
      <c r="Y573" s="32"/>
      <c r="Z573" s="30"/>
      <c r="AA573" s="30"/>
      <c r="AB573" s="30"/>
      <c r="AC573" s="30"/>
      <c r="AD573" s="30"/>
      <c r="AE573" s="30"/>
      <c r="AF573" s="30"/>
      <c r="AG573" s="30"/>
      <c r="AH573" s="30"/>
      <c r="AI573" s="30"/>
      <c r="AJ573" s="30"/>
      <c r="AK573" s="30"/>
      <c r="AL573" s="30"/>
      <c r="AM573" s="30"/>
      <c r="AN573" s="30"/>
      <c r="AO573" s="30"/>
      <c r="AP573" s="30"/>
      <c r="AQ573" s="22"/>
      <c r="AR573" s="22"/>
    </row>
    <row r="574" spans="1:44" s="26" customFormat="1" ht="15" hidden="1">
      <c r="A574" s="16"/>
      <c r="B574" s="16"/>
      <c r="C574" s="16"/>
      <c r="D574" s="54"/>
      <c r="E574" s="73"/>
      <c r="F574" s="73"/>
      <c r="G574" s="73"/>
      <c r="H574" s="73"/>
      <c r="I574" s="73"/>
      <c r="J574" s="73"/>
      <c r="K574" s="73"/>
      <c r="L574" s="73"/>
      <c r="M574" s="73"/>
      <c r="N574" s="73"/>
      <c r="O574" s="73"/>
      <c r="P574" s="73"/>
      <c r="Q574" s="89"/>
      <c r="R574" s="32"/>
      <c r="S574" s="32"/>
      <c r="T574" s="32"/>
      <c r="U574" s="32"/>
      <c r="V574" s="32"/>
      <c r="W574" s="32"/>
      <c r="X574" s="32"/>
      <c r="Y574" s="32"/>
      <c r="Z574" s="30"/>
      <c r="AA574" s="30"/>
      <c r="AB574" s="30"/>
      <c r="AC574" s="30"/>
      <c r="AD574" s="30"/>
      <c r="AE574" s="30"/>
      <c r="AF574" s="30"/>
      <c r="AG574" s="30"/>
      <c r="AH574" s="30"/>
      <c r="AI574" s="30"/>
      <c r="AJ574" s="30"/>
      <c r="AK574" s="30"/>
      <c r="AL574" s="30"/>
      <c r="AM574" s="30"/>
      <c r="AN574" s="30"/>
      <c r="AO574" s="30"/>
      <c r="AP574" s="30"/>
      <c r="AQ574" s="22"/>
      <c r="AR574" s="22"/>
    </row>
    <row r="575" spans="1:44" s="26" customFormat="1" ht="15" hidden="1">
      <c r="A575" s="16"/>
      <c r="B575" s="16"/>
      <c r="C575" s="16"/>
      <c r="D575" s="76"/>
      <c r="E575" s="73"/>
      <c r="F575" s="73"/>
      <c r="G575" s="73"/>
      <c r="H575" s="73"/>
      <c r="I575" s="73"/>
      <c r="J575" s="73"/>
      <c r="K575" s="73"/>
      <c r="L575" s="73"/>
      <c r="M575" s="73"/>
      <c r="N575" s="73"/>
      <c r="O575" s="73"/>
      <c r="P575" s="73"/>
      <c r="Q575" s="89"/>
      <c r="R575" s="32"/>
      <c r="S575" s="32"/>
      <c r="T575" s="32"/>
      <c r="U575" s="32"/>
      <c r="V575" s="32"/>
      <c r="W575" s="32"/>
      <c r="X575" s="32"/>
      <c r="Y575" s="32"/>
      <c r="Z575" s="30"/>
      <c r="AA575" s="30"/>
      <c r="AB575" s="30"/>
      <c r="AC575" s="30"/>
      <c r="AD575" s="30"/>
      <c r="AE575" s="30"/>
      <c r="AF575" s="30"/>
      <c r="AG575" s="30"/>
      <c r="AH575" s="30"/>
      <c r="AI575" s="30"/>
      <c r="AJ575" s="30"/>
      <c r="AK575" s="30"/>
      <c r="AL575" s="30"/>
      <c r="AM575" s="30"/>
      <c r="AN575" s="30"/>
      <c r="AO575" s="30"/>
      <c r="AP575" s="30"/>
      <c r="AQ575" s="22"/>
      <c r="AR575" s="22"/>
    </row>
    <row r="576" spans="1:44" s="26" customFormat="1" ht="15" hidden="1">
      <c r="A576" s="16"/>
      <c r="B576" s="16"/>
      <c r="C576" s="16"/>
      <c r="D576" s="54"/>
      <c r="E576" s="73"/>
      <c r="F576" s="73"/>
      <c r="G576" s="73"/>
      <c r="H576" s="73"/>
      <c r="I576" s="73"/>
      <c r="J576" s="73"/>
      <c r="K576" s="73"/>
      <c r="L576" s="73"/>
      <c r="M576" s="73"/>
      <c r="N576" s="73"/>
      <c r="O576" s="73"/>
      <c r="P576" s="73"/>
      <c r="Q576" s="89"/>
      <c r="R576" s="32"/>
      <c r="S576" s="32"/>
      <c r="T576" s="32"/>
      <c r="U576" s="32"/>
      <c r="V576" s="32"/>
      <c r="W576" s="32"/>
      <c r="X576" s="32"/>
      <c r="Y576" s="32"/>
      <c r="Z576" s="30"/>
      <c r="AA576" s="30"/>
      <c r="AB576" s="30"/>
      <c r="AC576" s="30"/>
      <c r="AD576" s="30"/>
      <c r="AE576" s="30"/>
      <c r="AF576" s="30"/>
      <c r="AG576" s="30"/>
      <c r="AH576" s="30"/>
      <c r="AI576" s="30"/>
      <c r="AJ576" s="30"/>
      <c r="AK576" s="30"/>
      <c r="AL576" s="30"/>
      <c r="AM576" s="30"/>
      <c r="AN576" s="30"/>
      <c r="AO576" s="30"/>
      <c r="AP576" s="30"/>
      <c r="AQ576" s="22"/>
      <c r="AR576" s="22"/>
    </row>
    <row r="577" spans="1:44" s="26" customFormat="1" ht="15" hidden="1">
      <c r="A577" s="31"/>
      <c r="B577" s="31"/>
      <c r="C577" s="31"/>
      <c r="D577" s="56"/>
      <c r="E577" s="93"/>
      <c r="F577" s="93"/>
      <c r="G577" s="32"/>
      <c r="H577" s="32"/>
      <c r="I577" s="32"/>
      <c r="J577" s="32"/>
      <c r="K577" s="32"/>
      <c r="L577" s="32"/>
      <c r="M577" s="32"/>
      <c r="N577" s="32"/>
      <c r="O577" s="32"/>
      <c r="P577" s="32"/>
      <c r="Q577" s="89"/>
      <c r="R577" s="32"/>
      <c r="S577" s="32"/>
      <c r="T577" s="32"/>
      <c r="U577" s="32"/>
      <c r="V577" s="32"/>
      <c r="W577" s="32"/>
      <c r="X577" s="32"/>
      <c r="Y577" s="32"/>
      <c r="Z577" s="30"/>
      <c r="AA577" s="30"/>
      <c r="AB577" s="30"/>
      <c r="AC577" s="30"/>
      <c r="AD577" s="30"/>
      <c r="AE577" s="30"/>
      <c r="AF577" s="30"/>
      <c r="AG577" s="30"/>
      <c r="AH577" s="30"/>
      <c r="AI577" s="30"/>
      <c r="AJ577" s="30"/>
      <c r="AK577" s="30"/>
      <c r="AL577" s="30"/>
      <c r="AM577" s="30"/>
      <c r="AN577" s="30"/>
      <c r="AO577" s="30"/>
      <c r="AP577" s="30"/>
      <c r="AQ577" s="22"/>
      <c r="AR577" s="22"/>
    </row>
    <row r="578" spans="1:44" s="26" customFormat="1" ht="15" hidden="1">
      <c r="A578" s="16"/>
      <c r="B578" s="16"/>
      <c r="C578" s="16"/>
      <c r="D578" s="54"/>
      <c r="E578" s="73"/>
      <c r="F578" s="73"/>
      <c r="G578" s="73"/>
      <c r="H578" s="73"/>
      <c r="I578" s="73"/>
      <c r="J578" s="73"/>
      <c r="K578" s="73"/>
      <c r="L578" s="73"/>
      <c r="M578" s="73"/>
      <c r="N578" s="73"/>
      <c r="O578" s="73"/>
      <c r="P578" s="73"/>
      <c r="Q578" s="89"/>
      <c r="R578" s="32"/>
      <c r="S578" s="32"/>
      <c r="T578" s="32"/>
      <c r="U578" s="32"/>
      <c r="V578" s="32"/>
      <c r="W578" s="32"/>
      <c r="X578" s="32"/>
      <c r="Y578" s="32"/>
      <c r="Z578" s="30"/>
      <c r="AA578" s="30"/>
      <c r="AB578" s="30"/>
      <c r="AC578" s="30"/>
      <c r="AD578" s="30"/>
      <c r="AE578" s="30"/>
      <c r="AF578" s="30"/>
      <c r="AG578" s="30"/>
      <c r="AH578" s="30"/>
      <c r="AI578" s="30"/>
      <c r="AJ578" s="30"/>
      <c r="AK578" s="30"/>
      <c r="AL578" s="30"/>
      <c r="AM578" s="30"/>
      <c r="AN578" s="30"/>
      <c r="AO578" s="30"/>
      <c r="AP578" s="30"/>
      <c r="AQ578" s="22"/>
      <c r="AR578" s="22"/>
    </row>
    <row r="579" spans="1:44" s="26" customFormat="1" ht="15" hidden="1">
      <c r="A579" s="16"/>
      <c r="B579" s="16"/>
      <c r="C579" s="16"/>
      <c r="D579" s="54"/>
      <c r="E579" s="73"/>
      <c r="F579" s="73"/>
      <c r="G579" s="73"/>
      <c r="H579" s="73"/>
      <c r="I579" s="73"/>
      <c r="J579" s="73"/>
      <c r="K579" s="73"/>
      <c r="L579" s="73"/>
      <c r="M579" s="73"/>
      <c r="N579" s="73"/>
      <c r="O579" s="73"/>
      <c r="P579" s="73"/>
      <c r="Q579" s="89"/>
      <c r="R579" s="32"/>
      <c r="S579" s="32"/>
      <c r="T579" s="32"/>
      <c r="U579" s="32"/>
      <c r="V579" s="32"/>
      <c r="W579" s="32"/>
      <c r="X579" s="32"/>
      <c r="Y579" s="32"/>
      <c r="Z579" s="30"/>
      <c r="AA579" s="30"/>
      <c r="AB579" s="30"/>
      <c r="AC579" s="30"/>
      <c r="AD579" s="30"/>
      <c r="AE579" s="30"/>
      <c r="AF579" s="30"/>
      <c r="AG579" s="30"/>
      <c r="AH579" s="30"/>
      <c r="AI579" s="30"/>
      <c r="AJ579" s="30"/>
      <c r="AK579" s="30"/>
      <c r="AL579" s="30"/>
      <c r="AM579" s="30"/>
      <c r="AN579" s="30"/>
      <c r="AO579" s="30"/>
      <c r="AP579" s="30"/>
      <c r="AQ579" s="22"/>
      <c r="AR579" s="22"/>
    </row>
    <row r="580" spans="1:44" s="26" customFormat="1" ht="15" hidden="1">
      <c r="A580" s="16"/>
      <c r="B580" s="16"/>
      <c r="C580" s="16"/>
      <c r="D580" s="54"/>
      <c r="E580" s="73"/>
      <c r="F580" s="73"/>
      <c r="G580" s="73"/>
      <c r="H580" s="73"/>
      <c r="I580" s="73"/>
      <c r="J580" s="73"/>
      <c r="K580" s="73"/>
      <c r="L580" s="73"/>
      <c r="M580" s="73"/>
      <c r="N580" s="73"/>
      <c r="O580" s="73"/>
      <c r="P580" s="73"/>
      <c r="Q580" s="89"/>
      <c r="R580" s="32"/>
      <c r="S580" s="32"/>
      <c r="T580" s="32"/>
      <c r="U580" s="32"/>
      <c r="V580" s="32"/>
      <c r="W580" s="32"/>
      <c r="X580" s="32"/>
      <c r="Y580" s="32"/>
      <c r="Z580" s="30"/>
      <c r="AA580" s="30"/>
      <c r="AB580" s="30"/>
      <c r="AC580" s="30"/>
      <c r="AD580" s="30"/>
      <c r="AE580" s="30"/>
      <c r="AF580" s="30"/>
      <c r="AG580" s="30"/>
      <c r="AH580" s="30"/>
      <c r="AI580" s="30"/>
      <c r="AJ580" s="30"/>
      <c r="AK580" s="30"/>
      <c r="AL580" s="30"/>
      <c r="AM580" s="30"/>
      <c r="AN580" s="30"/>
      <c r="AO580" s="30"/>
      <c r="AP580" s="30"/>
      <c r="AQ580" s="22"/>
      <c r="AR580" s="22"/>
    </row>
    <row r="581" spans="1:44" s="26" customFormat="1" ht="15" hidden="1">
      <c r="A581" s="16"/>
      <c r="B581" s="16"/>
      <c r="C581" s="16"/>
      <c r="D581" s="54"/>
      <c r="E581" s="73"/>
      <c r="F581" s="73"/>
      <c r="G581" s="73"/>
      <c r="H581" s="73"/>
      <c r="I581" s="73"/>
      <c r="J581" s="73"/>
      <c r="K581" s="73"/>
      <c r="L581" s="73"/>
      <c r="M581" s="73"/>
      <c r="N581" s="73"/>
      <c r="O581" s="73"/>
      <c r="P581" s="73"/>
      <c r="Q581" s="89"/>
      <c r="R581" s="32"/>
      <c r="S581" s="32"/>
      <c r="T581" s="32"/>
      <c r="U581" s="32"/>
      <c r="V581" s="32"/>
      <c r="W581" s="32"/>
      <c r="X581" s="32"/>
      <c r="Y581" s="32"/>
      <c r="Z581" s="30"/>
      <c r="AA581" s="30"/>
      <c r="AB581" s="30"/>
      <c r="AC581" s="30"/>
      <c r="AD581" s="30"/>
      <c r="AE581" s="30"/>
      <c r="AF581" s="30"/>
      <c r="AG581" s="30"/>
      <c r="AH581" s="30"/>
      <c r="AI581" s="30"/>
      <c r="AJ581" s="30"/>
      <c r="AK581" s="30"/>
      <c r="AL581" s="30"/>
      <c r="AM581" s="30"/>
      <c r="AN581" s="30"/>
      <c r="AO581" s="30"/>
      <c r="AP581" s="30"/>
      <c r="AQ581" s="22"/>
      <c r="AR581" s="22"/>
    </row>
    <row r="582" spans="1:44" s="26" customFormat="1" ht="15" hidden="1">
      <c r="A582" s="16"/>
      <c r="B582" s="16"/>
      <c r="C582" s="16"/>
      <c r="D582" s="77"/>
      <c r="E582" s="73"/>
      <c r="F582" s="73"/>
      <c r="G582" s="73"/>
      <c r="H582" s="73"/>
      <c r="I582" s="73"/>
      <c r="J582" s="73"/>
      <c r="K582" s="73"/>
      <c r="L582" s="73"/>
      <c r="M582" s="73"/>
      <c r="N582" s="73"/>
      <c r="O582" s="73"/>
      <c r="P582" s="73"/>
      <c r="Q582" s="89"/>
      <c r="R582" s="32"/>
      <c r="S582" s="32"/>
      <c r="T582" s="32"/>
      <c r="U582" s="32"/>
      <c r="V582" s="32"/>
      <c r="W582" s="32"/>
      <c r="X582" s="32"/>
      <c r="Y582" s="32"/>
      <c r="Z582" s="30"/>
      <c r="AA582" s="30"/>
      <c r="AB582" s="30"/>
      <c r="AC582" s="30"/>
      <c r="AD582" s="30"/>
      <c r="AE582" s="30"/>
      <c r="AF582" s="30"/>
      <c r="AG582" s="30"/>
      <c r="AH582" s="30"/>
      <c r="AI582" s="30"/>
      <c r="AJ582" s="30"/>
      <c r="AK582" s="30"/>
      <c r="AL582" s="30"/>
      <c r="AM582" s="30"/>
      <c r="AN582" s="30"/>
      <c r="AO582" s="30"/>
      <c r="AP582" s="30"/>
      <c r="AQ582" s="22"/>
      <c r="AR582" s="22"/>
    </row>
    <row r="583" spans="1:44" ht="15" hidden="1">
      <c r="A583" s="16"/>
      <c r="B583" s="16"/>
      <c r="C583" s="16"/>
      <c r="D583" s="54"/>
      <c r="E583" s="78"/>
      <c r="F583" s="78"/>
      <c r="G583" s="78"/>
      <c r="H583" s="78"/>
      <c r="I583" s="78"/>
      <c r="J583" s="78"/>
      <c r="K583" s="78"/>
      <c r="L583" s="78"/>
      <c r="M583" s="78"/>
      <c r="N583" s="78"/>
      <c r="O583" s="78"/>
      <c r="P583" s="73"/>
      <c r="Q583" s="89"/>
      <c r="R583" s="73"/>
      <c r="S583" s="73"/>
      <c r="T583" s="73"/>
      <c r="U583" s="73"/>
      <c r="V583" s="73"/>
      <c r="W583" s="73"/>
      <c r="X583" s="73"/>
      <c r="Y583" s="73"/>
      <c r="Z583" s="18"/>
      <c r="AA583" s="18"/>
      <c r="AB583" s="18"/>
      <c r="AC583" s="18"/>
      <c r="AD583" s="18"/>
      <c r="AE583" s="18"/>
      <c r="AF583" s="18"/>
      <c r="AG583" s="18"/>
      <c r="AH583" s="18"/>
      <c r="AI583" s="18"/>
      <c r="AJ583" s="18"/>
      <c r="AK583" s="18"/>
      <c r="AL583" s="18"/>
      <c r="AM583" s="18"/>
      <c r="AN583" s="18"/>
      <c r="AO583" s="18"/>
      <c r="AP583" s="18"/>
      <c r="AQ583" s="17"/>
    </row>
    <row r="584" spans="1:44" s="26" customFormat="1" ht="15" hidden="1">
      <c r="A584" s="16"/>
      <c r="B584" s="16"/>
      <c r="C584" s="16"/>
      <c r="D584" s="77"/>
      <c r="E584" s="78"/>
      <c r="F584" s="78"/>
      <c r="G584" s="78"/>
      <c r="H584" s="78"/>
      <c r="I584" s="78"/>
      <c r="J584" s="78"/>
      <c r="K584" s="78"/>
      <c r="L584" s="78"/>
      <c r="M584" s="78"/>
      <c r="N584" s="78"/>
      <c r="O584" s="78"/>
      <c r="P584" s="73"/>
      <c r="Q584" s="89"/>
      <c r="R584" s="32"/>
      <c r="S584" s="32"/>
      <c r="T584" s="32"/>
      <c r="U584" s="32"/>
      <c r="V584" s="32"/>
      <c r="W584" s="32"/>
      <c r="X584" s="32"/>
      <c r="Y584" s="32"/>
      <c r="Z584" s="30"/>
      <c r="AA584" s="30"/>
      <c r="AB584" s="30"/>
      <c r="AC584" s="30"/>
      <c r="AD584" s="30"/>
      <c r="AE584" s="30"/>
      <c r="AF584" s="30"/>
      <c r="AG584" s="30"/>
      <c r="AH584" s="30"/>
      <c r="AI584" s="30"/>
      <c r="AJ584" s="30"/>
      <c r="AK584" s="30"/>
      <c r="AL584" s="30"/>
      <c r="AM584" s="30"/>
      <c r="AN584" s="30"/>
      <c r="AO584" s="30"/>
      <c r="AP584" s="30"/>
      <c r="AQ584" s="22"/>
      <c r="AR584" s="22"/>
    </row>
    <row r="585" spans="1:44" ht="15" hidden="1">
      <c r="A585" s="16"/>
      <c r="B585" s="16"/>
      <c r="C585" s="16"/>
      <c r="D585" s="54"/>
      <c r="E585" s="78"/>
      <c r="F585" s="78"/>
      <c r="G585" s="78"/>
      <c r="H585" s="78"/>
      <c r="I585" s="78"/>
      <c r="J585" s="78"/>
      <c r="K585" s="78"/>
      <c r="L585" s="78"/>
      <c r="M585" s="78"/>
      <c r="N585" s="78"/>
      <c r="O585" s="78"/>
      <c r="P585" s="73"/>
      <c r="Q585" s="89"/>
      <c r="R585" s="73"/>
      <c r="S585" s="73"/>
      <c r="T585" s="73"/>
      <c r="U585" s="73"/>
      <c r="V585" s="73"/>
      <c r="W585" s="73"/>
      <c r="X585" s="73"/>
      <c r="Y585" s="73"/>
      <c r="Z585" s="18"/>
      <c r="AA585" s="18"/>
      <c r="AB585" s="18"/>
      <c r="AC585" s="18"/>
      <c r="AD585" s="18"/>
      <c r="AE585" s="18"/>
      <c r="AF585" s="18"/>
      <c r="AG585" s="18"/>
      <c r="AH585" s="18"/>
      <c r="AI585" s="18"/>
      <c r="AJ585" s="18"/>
      <c r="AK585" s="18"/>
      <c r="AL585" s="18"/>
      <c r="AM585" s="18"/>
      <c r="AN585" s="18"/>
      <c r="AO585" s="18"/>
      <c r="AP585" s="18"/>
      <c r="AQ585" s="17"/>
    </row>
    <row r="586" spans="1:44" s="26" customFormat="1" ht="15" hidden="1">
      <c r="A586" s="16"/>
      <c r="B586" s="16"/>
      <c r="C586" s="16"/>
      <c r="D586" s="76"/>
      <c r="E586" s="79"/>
      <c r="F586" s="79"/>
      <c r="G586" s="79"/>
      <c r="H586" s="79"/>
      <c r="I586" s="79"/>
      <c r="J586" s="79"/>
      <c r="K586" s="79"/>
      <c r="L586" s="79"/>
      <c r="M586" s="79"/>
      <c r="N586" s="79"/>
      <c r="O586" s="79"/>
      <c r="P586" s="79"/>
      <c r="Q586" s="89"/>
      <c r="R586" s="35"/>
      <c r="S586" s="35"/>
      <c r="T586" s="35"/>
      <c r="U586" s="35"/>
      <c r="V586" s="35"/>
      <c r="W586" s="35"/>
      <c r="X586" s="35"/>
      <c r="Y586" s="35"/>
      <c r="Z586" s="35"/>
      <c r="AA586" s="35"/>
      <c r="AB586" s="35"/>
      <c r="AC586" s="35"/>
      <c r="AD586" s="35"/>
      <c r="AE586" s="35"/>
      <c r="AF586" s="35"/>
      <c r="AG586" s="35"/>
      <c r="AH586" s="35"/>
      <c r="AI586" s="35"/>
      <c r="AJ586" s="35"/>
      <c r="AK586" s="35"/>
      <c r="AL586" s="30"/>
      <c r="AM586" s="30"/>
      <c r="AN586" s="30"/>
      <c r="AO586" s="30"/>
      <c r="AP586" s="30"/>
      <c r="AQ586" s="22"/>
      <c r="AR586" s="22"/>
    </row>
    <row r="587" spans="1:44" s="26" customFormat="1" ht="15" hidden="1">
      <c r="A587" s="17"/>
      <c r="B587" s="17"/>
      <c r="C587" s="17"/>
      <c r="D587" s="54"/>
      <c r="E587" s="80"/>
      <c r="F587" s="80"/>
      <c r="G587" s="82"/>
      <c r="H587" s="81"/>
      <c r="I587" s="81"/>
      <c r="J587" s="81"/>
      <c r="K587" s="81"/>
      <c r="L587" s="82"/>
      <c r="M587" s="81"/>
      <c r="N587" s="82"/>
      <c r="O587" s="81"/>
      <c r="P587" s="81"/>
      <c r="Q587" s="89"/>
      <c r="R587" s="36"/>
      <c r="S587" s="38"/>
      <c r="T587" s="38"/>
      <c r="U587" s="38"/>
      <c r="V587" s="38"/>
      <c r="W587" s="38"/>
      <c r="X587" s="38"/>
      <c r="Y587" s="38"/>
      <c r="Z587" s="38"/>
      <c r="AA587" s="36"/>
      <c r="AB587" s="37"/>
      <c r="AC587" s="36"/>
      <c r="AD587" s="37"/>
      <c r="AE587" s="36"/>
      <c r="AF587" s="37"/>
      <c r="AG587" s="36"/>
      <c r="AH587" s="37"/>
      <c r="AI587" s="36"/>
      <c r="AJ587" s="22"/>
      <c r="AK587" s="22"/>
      <c r="AL587" s="22"/>
      <c r="AM587" s="22"/>
      <c r="AN587" s="22"/>
      <c r="AO587" s="22"/>
      <c r="AP587" s="22"/>
      <c r="AQ587" s="22"/>
      <c r="AR587" s="22"/>
    </row>
    <row r="588" spans="1:44" s="26" customFormat="1" ht="13" hidden="1">
      <c r="A588" s="17"/>
      <c r="B588" s="17"/>
      <c r="C588" s="17"/>
      <c r="D588" s="77"/>
      <c r="E588" s="78"/>
      <c r="F588" s="78"/>
      <c r="G588" s="78"/>
      <c r="H588" s="91"/>
      <c r="I588" s="91"/>
      <c r="J588" s="91"/>
      <c r="K588" s="91"/>
      <c r="L588" s="78"/>
      <c r="M588" s="91"/>
      <c r="N588" s="78"/>
      <c r="O588" s="91"/>
      <c r="P588" s="92"/>
      <c r="Q588" s="89"/>
      <c r="R588" s="38"/>
      <c r="S588" s="38"/>
      <c r="T588" s="38"/>
      <c r="U588" s="38"/>
      <c r="V588" s="38"/>
      <c r="W588" s="38"/>
      <c r="X588" s="38"/>
      <c r="Y588" s="38"/>
      <c r="Z588" s="38"/>
      <c r="AA588" s="38"/>
      <c r="AB588" s="33"/>
      <c r="AC588" s="38"/>
      <c r="AD588" s="33"/>
      <c r="AE588" s="38"/>
      <c r="AF588" s="33"/>
      <c r="AG588" s="38"/>
      <c r="AH588" s="33"/>
      <c r="AI588" s="38"/>
      <c r="AJ588" s="22"/>
      <c r="AK588" s="22"/>
      <c r="AL588" s="22"/>
      <c r="AM588" s="22"/>
      <c r="AN588" s="22"/>
      <c r="AO588" s="22"/>
      <c r="AP588" s="22"/>
      <c r="AQ588" s="22"/>
      <c r="AR588" s="22"/>
    </row>
    <row r="589" spans="1:44" s="34" customFormat="1" ht="13" hidden="1">
      <c r="A589" s="83"/>
      <c r="B589" s="83"/>
      <c r="C589" s="83"/>
      <c r="D589" s="84"/>
      <c r="E589" s="85"/>
      <c r="F589" s="85"/>
      <c r="G589" s="86"/>
      <c r="H589" s="86"/>
      <c r="I589" s="86"/>
      <c r="J589" s="86"/>
      <c r="K589" s="86"/>
      <c r="L589" s="86"/>
      <c r="M589" s="86"/>
      <c r="N589" s="86"/>
      <c r="O589" s="86"/>
      <c r="P589" s="86"/>
      <c r="Q589" s="89"/>
      <c r="R589" s="39"/>
      <c r="S589" s="39"/>
      <c r="T589" s="39"/>
      <c r="U589" s="39"/>
      <c r="V589" s="39"/>
      <c r="W589" s="39"/>
      <c r="X589" s="39"/>
      <c r="Y589" s="39"/>
      <c r="Z589" s="39"/>
      <c r="AA589" s="39"/>
      <c r="AB589" s="39"/>
      <c r="AC589" s="39"/>
      <c r="AD589" s="39"/>
      <c r="AE589" s="39"/>
      <c r="AF589" s="39"/>
      <c r="AG589" s="39"/>
      <c r="AH589" s="39"/>
      <c r="AI589" s="39"/>
    </row>
    <row r="590" spans="1:44" s="31" customFormat="1" ht="15" hidden="1">
      <c r="A590" s="16"/>
      <c r="B590" s="16"/>
      <c r="C590" s="16"/>
      <c r="D590" s="87"/>
      <c r="E590" s="88"/>
      <c r="F590" s="88"/>
      <c r="G590" s="88"/>
      <c r="H590" s="88"/>
      <c r="I590" s="88"/>
      <c r="J590" s="88"/>
      <c r="K590" s="88"/>
      <c r="L590" s="88"/>
      <c r="M590" s="88"/>
      <c r="N590" s="88"/>
      <c r="O590" s="88"/>
      <c r="P590" s="88"/>
      <c r="Q590" s="89"/>
      <c r="R590" s="40"/>
      <c r="S590" s="40"/>
      <c r="T590" s="40"/>
      <c r="U590" s="40"/>
      <c r="V590" s="40"/>
      <c r="W590" s="40"/>
      <c r="X590" s="40"/>
      <c r="Y590" s="40"/>
      <c r="Z590" s="40"/>
      <c r="AA590" s="40"/>
      <c r="AB590" s="40"/>
      <c r="AC590" s="40"/>
      <c r="AD590" s="40"/>
      <c r="AE590" s="40"/>
      <c r="AF590" s="40"/>
      <c r="AG590" s="40"/>
      <c r="AH590" s="40"/>
      <c r="AI590" s="40"/>
    </row>
    <row r="591" spans="1:44" s="26" customFormat="1" ht="13" hidden="1">
      <c r="A591" s="17"/>
      <c r="B591" s="17"/>
      <c r="C591" s="17"/>
      <c r="D591" s="54"/>
      <c r="E591" s="89"/>
      <c r="F591" s="89"/>
      <c r="G591" s="17"/>
      <c r="H591" s="17"/>
      <c r="I591" s="17"/>
      <c r="J591" s="17"/>
      <c r="K591" s="17"/>
      <c r="L591" s="17"/>
      <c r="M591" s="17"/>
      <c r="N591" s="17"/>
      <c r="O591" s="17"/>
      <c r="P591" s="17"/>
      <c r="Q591" s="89"/>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c r="AO591" s="22"/>
      <c r="AP591" s="22"/>
      <c r="AQ591" s="22"/>
      <c r="AR591" s="22"/>
    </row>
    <row r="592" spans="1:44" s="26" customFormat="1" ht="13" hidden="1">
      <c r="A592" s="17"/>
      <c r="B592" s="17"/>
      <c r="C592" s="17"/>
      <c r="D592" s="54"/>
      <c r="E592" s="17"/>
      <c r="F592" s="17"/>
      <c r="G592" s="17"/>
      <c r="H592" s="17"/>
      <c r="I592" s="17"/>
      <c r="J592" s="17"/>
      <c r="K592" s="17"/>
      <c r="L592" s="17"/>
      <c r="M592" s="17"/>
      <c r="N592" s="17"/>
      <c r="O592" s="17"/>
      <c r="P592" s="17"/>
      <c r="Q592" s="89"/>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c r="AO592" s="22"/>
      <c r="AP592" s="22"/>
      <c r="AQ592" s="22"/>
      <c r="AR592" s="22"/>
    </row>
    <row r="593" spans="1:66" s="26" customFormat="1" ht="13" hidden="1">
      <c r="A593" s="17"/>
      <c r="B593" s="17"/>
      <c r="C593" s="17"/>
      <c r="D593" s="54"/>
      <c r="E593" s="17"/>
      <c r="F593" s="17"/>
      <c r="G593" s="17"/>
      <c r="H593" s="17"/>
      <c r="I593" s="17"/>
      <c r="J593" s="17"/>
      <c r="K593" s="17"/>
      <c r="L593" s="17"/>
      <c r="M593" s="17"/>
      <c r="N593" s="17"/>
      <c r="O593" s="17"/>
      <c r="P593" s="17"/>
      <c r="Q593" s="89">
        <f t="shared" ref="Q593:Q627" si="125">+P593</f>
        <v>0</v>
      </c>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c r="AO593" s="22"/>
      <c r="AP593" s="22"/>
      <c r="AQ593" s="22"/>
      <c r="AR593" s="22"/>
    </row>
    <row r="594" spans="1:66" s="26" customFormat="1" ht="13" hidden="1">
      <c r="A594" s="17"/>
      <c r="B594" s="17"/>
      <c r="C594" s="17"/>
      <c r="D594" s="54"/>
      <c r="E594" s="17"/>
      <c r="F594" s="17"/>
      <c r="G594" s="17"/>
      <c r="H594" s="17"/>
      <c r="I594" s="17"/>
      <c r="J594" s="17"/>
      <c r="K594" s="17"/>
      <c r="L594" s="17"/>
      <c r="M594" s="17"/>
      <c r="N594" s="17"/>
      <c r="O594" s="17"/>
      <c r="P594" s="17"/>
      <c r="Q594" s="89">
        <f t="shared" si="125"/>
        <v>0</v>
      </c>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c r="AO594" s="22"/>
      <c r="AP594" s="22"/>
      <c r="AQ594" s="22"/>
      <c r="AR594" s="22"/>
    </row>
    <row r="595" spans="1:66" s="26" customFormat="1" ht="13" hidden="1">
      <c r="A595" s="17"/>
      <c r="B595" s="17"/>
      <c r="C595" s="17"/>
      <c r="D595" s="54"/>
      <c r="E595" s="17"/>
      <c r="F595" s="17"/>
      <c r="G595" s="17"/>
      <c r="H595" s="17"/>
      <c r="I595" s="17"/>
      <c r="J595" s="17"/>
      <c r="K595" s="17"/>
      <c r="L595" s="17"/>
      <c r="M595" s="17"/>
      <c r="N595" s="17"/>
      <c r="O595" s="17"/>
      <c r="P595" s="17"/>
      <c r="Q595" s="89">
        <f t="shared" si="125"/>
        <v>0</v>
      </c>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c r="AO595" s="22"/>
      <c r="AP595" s="22"/>
      <c r="AQ595" s="22"/>
      <c r="AR595" s="22"/>
    </row>
    <row r="596" spans="1:66" s="26" customFormat="1" ht="13" hidden="1">
      <c r="A596" s="17"/>
      <c r="B596" s="17"/>
      <c r="C596" s="17"/>
      <c r="D596" s="54"/>
      <c r="E596" s="17"/>
      <c r="F596" s="17"/>
      <c r="G596" s="17"/>
      <c r="H596" s="17"/>
      <c r="I596" s="17"/>
      <c r="J596" s="17"/>
      <c r="K596" s="17"/>
      <c r="L596" s="17"/>
      <c r="M596" s="17"/>
      <c r="N596" s="17"/>
      <c r="O596" s="17"/>
      <c r="P596" s="17"/>
      <c r="Q596" s="89">
        <f t="shared" si="125"/>
        <v>0</v>
      </c>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c r="AO596" s="22"/>
      <c r="AP596" s="22"/>
      <c r="AQ596" s="22"/>
      <c r="AR596" s="22"/>
    </row>
    <row r="597" spans="1:66" s="22" customFormat="1" ht="13" hidden="1">
      <c r="A597" s="17"/>
      <c r="B597" s="17"/>
      <c r="C597" s="17"/>
      <c r="D597" s="54"/>
      <c r="E597" s="17"/>
      <c r="F597" s="17"/>
      <c r="G597" s="17"/>
      <c r="H597" s="17"/>
      <c r="I597" s="17"/>
      <c r="J597" s="17"/>
      <c r="K597" s="17"/>
      <c r="L597" s="17"/>
      <c r="M597" s="17"/>
      <c r="N597" s="17"/>
      <c r="O597" s="17"/>
      <c r="P597" s="17"/>
      <c r="Q597" s="89">
        <f t="shared" si="125"/>
        <v>0</v>
      </c>
    </row>
    <row r="598" spans="1:66" s="22" customFormat="1" ht="13" hidden="1">
      <c r="A598" s="17"/>
      <c r="B598" s="17"/>
      <c r="C598" s="17"/>
      <c r="D598" s="54"/>
      <c r="E598" s="17"/>
      <c r="F598" s="17"/>
      <c r="G598" s="17"/>
      <c r="H598" s="17"/>
      <c r="I598" s="17"/>
      <c r="J598" s="17"/>
      <c r="K598" s="17"/>
      <c r="L598" s="17"/>
      <c r="M598" s="17"/>
      <c r="N598" s="17"/>
      <c r="O598" s="17"/>
      <c r="P598" s="17"/>
      <c r="Q598" s="89">
        <f t="shared" si="125"/>
        <v>0</v>
      </c>
    </row>
    <row r="599" spans="1:66" s="22" customFormat="1" ht="13" hidden="1">
      <c r="A599" s="17"/>
      <c r="B599" s="17"/>
      <c r="C599" s="17"/>
      <c r="D599" s="54"/>
      <c r="E599" s="17"/>
      <c r="F599" s="17"/>
      <c r="G599" s="17"/>
      <c r="H599" s="17"/>
      <c r="I599" s="17"/>
      <c r="J599" s="17"/>
      <c r="K599" s="17"/>
      <c r="L599" s="17"/>
      <c r="M599" s="17"/>
      <c r="N599" s="17"/>
      <c r="O599" s="17"/>
      <c r="P599" s="17"/>
      <c r="Q599" s="89">
        <f t="shared" si="125"/>
        <v>0</v>
      </c>
    </row>
    <row r="600" spans="1:66" s="22" customFormat="1" ht="13" hidden="1">
      <c r="A600" s="17"/>
      <c r="B600" s="17"/>
      <c r="C600" s="17"/>
      <c r="D600" s="54"/>
      <c r="E600" s="17"/>
      <c r="F600" s="17"/>
      <c r="G600" s="17"/>
      <c r="H600" s="17"/>
      <c r="I600" s="17"/>
      <c r="J600" s="17"/>
      <c r="K600" s="17"/>
      <c r="L600" s="17"/>
      <c r="M600" s="17"/>
      <c r="N600" s="17"/>
      <c r="O600" s="17"/>
      <c r="P600" s="17"/>
      <c r="Q600" s="89">
        <f t="shared" si="125"/>
        <v>0</v>
      </c>
    </row>
    <row r="601" spans="1:66" s="22" customFormat="1" ht="13" hidden="1">
      <c r="A601" s="17"/>
      <c r="B601" s="17"/>
      <c r="C601" s="17"/>
      <c r="D601" s="54"/>
      <c r="E601" s="17"/>
      <c r="F601" s="17"/>
      <c r="G601" s="17"/>
      <c r="H601" s="17"/>
      <c r="I601" s="17"/>
      <c r="J601" s="17"/>
      <c r="K601" s="17"/>
      <c r="L601" s="17"/>
      <c r="M601" s="17"/>
      <c r="N601" s="17"/>
      <c r="O601" s="17"/>
      <c r="P601" s="17"/>
      <c r="Q601" s="89">
        <f t="shared" si="125"/>
        <v>0</v>
      </c>
    </row>
    <row r="602" spans="1:66" s="22" customFormat="1" ht="13" hidden="1">
      <c r="A602" s="17"/>
      <c r="B602" s="17"/>
      <c r="C602" s="17"/>
      <c r="D602" s="54"/>
      <c r="E602" s="17"/>
      <c r="F602" s="17"/>
      <c r="G602" s="17"/>
      <c r="H602" s="17"/>
      <c r="I602" s="17"/>
      <c r="J602" s="17"/>
      <c r="K602" s="17"/>
      <c r="L602" s="17"/>
      <c r="M602" s="17"/>
      <c r="N602" s="17"/>
      <c r="O602" s="17"/>
      <c r="P602" s="17"/>
      <c r="Q602" s="89">
        <f t="shared" si="125"/>
        <v>0</v>
      </c>
      <c r="X602" s="14"/>
      <c r="Y602" s="14"/>
      <c r="Z602" s="14"/>
      <c r="AA602" s="14"/>
      <c r="AB602" s="14"/>
      <c r="AC602" s="14"/>
      <c r="AD602" s="14"/>
      <c r="AE602" s="14"/>
      <c r="AF602" s="14"/>
      <c r="AG602" s="14"/>
      <c r="AH602" s="14"/>
      <c r="AI602" s="14"/>
      <c r="AJ602" s="14"/>
      <c r="AK602" s="14"/>
      <c r="AL602" s="14"/>
      <c r="AM602" s="14"/>
      <c r="AN602" s="14"/>
      <c r="AO602" s="14"/>
      <c r="AP602" s="14"/>
      <c r="AQ602" s="14"/>
      <c r="AR602" s="14"/>
      <c r="AS602" s="8"/>
      <c r="AT602" s="8"/>
      <c r="AU602" s="8"/>
      <c r="AV602" s="8"/>
      <c r="AW602" s="8"/>
      <c r="AX602" s="8"/>
      <c r="AY602" s="8"/>
      <c r="AZ602" s="8"/>
      <c r="BA602" s="8"/>
      <c r="BB602" s="8"/>
      <c r="BC602" s="8"/>
      <c r="BD602" s="8"/>
      <c r="BE602" s="8"/>
      <c r="BF602" s="8"/>
      <c r="BG602" s="8"/>
      <c r="BH602" s="8"/>
      <c r="BI602" s="8"/>
      <c r="BJ602" s="8"/>
      <c r="BK602" s="8"/>
      <c r="BL602" s="8"/>
      <c r="BM602" s="8"/>
      <c r="BN602" s="8"/>
    </row>
    <row r="603" spans="1:66" s="22" customFormat="1" ht="13" hidden="1">
      <c r="A603" s="17"/>
      <c r="B603" s="17"/>
      <c r="C603" s="17"/>
      <c r="D603" s="54"/>
      <c r="E603" s="17"/>
      <c r="F603" s="17"/>
      <c r="G603" s="17"/>
      <c r="H603" s="17"/>
      <c r="I603" s="17"/>
      <c r="J603" s="17"/>
      <c r="K603" s="17"/>
      <c r="L603" s="17"/>
      <c r="M603" s="17"/>
      <c r="N603" s="17"/>
      <c r="O603" s="17"/>
      <c r="P603" s="17"/>
      <c r="Q603" s="89">
        <f t="shared" si="125"/>
        <v>0</v>
      </c>
      <c r="X603" s="14"/>
      <c r="Y603" s="14"/>
      <c r="Z603" s="14"/>
      <c r="AA603" s="14"/>
      <c r="AB603" s="14"/>
      <c r="AC603" s="14"/>
      <c r="AD603" s="14"/>
      <c r="AE603" s="14"/>
      <c r="AF603" s="14"/>
      <c r="AG603" s="14"/>
      <c r="AH603" s="14"/>
      <c r="AI603" s="14"/>
      <c r="AJ603" s="14"/>
      <c r="AK603" s="14"/>
      <c r="AL603" s="14"/>
      <c r="AM603" s="14"/>
      <c r="AN603" s="14"/>
      <c r="AO603" s="14"/>
      <c r="AP603" s="14"/>
      <c r="AQ603" s="14"/>
      <c r="AR603" s="14"/>
      <c r="AS603" s="8"/>
      <c r="AT603" s="8"/>
      <c r="AU603" s="8"/>
      <c r="AV603" s="8"/>
      <c r="AW603" s="8"/>
      <c r="AX603" s="8"/>
      <c r="AY603" s="8"/>
      <c r="AZ603" s="8"/>
      <c r="BA603" s="8"/>
      <c r="BB603" s="8"/>
      <c r="BC603" s="8"/>
      <c r="BD603" s="8"/>
      <c r="BE603" s="8"/>
      <c r="BF603" s="8"/>
      <c r="BG603" s="8"/>
      <c r="BH603" s="8"/>
      <c r="BI603" s="8"/>
      <c r="BJ603" s="8"/>
      <c r="BK603" s="8"/>
      <c r="BL603" s="8"/>
      <c r="BM603" s="8"/>
      <c r="BN603" s="8"/>
    </row>
    <row r="604" spans="1:66" s="22" customFormat="1" ht="13" hidden="1">
      <c r="A604" s="17"/>
      <c r="B604" s="17"/>
      <c r="C604" s="17"/>
      <c r="D604" s="54"/>
      <c r="E604" s="17"/>
      <c r="F604" s="17"/>
      <c r="G604" s="17"/>
      <c r="H604" s="17"/>
      <c r="I604" s="17"/>
      <c r="J604" s="17"/>
      <c r="K604" s="17"/>
      <c r="L604" s="17"/>
      <c r="M604" s="17"/>
      <c r="N604" s="17"/>
      <c r="O604" s="17"/>
      <c r="P604" s="17"/>
      <c r="Q604" s="89">
        <f t="shared" si="125"/>
        <v>0</v>
      </c>
      <c r="X604" s="14"/>
      <c r="Y604" s="14"/>
      <c r="Z604" s="14"/>
      <c r="AA604" s="14"/>
      <c r="AB604" s="14"/>
      <c r="AC604" s="14"/>
      <c r="AD604" s="14"/>
      <c r="AE604" s="14"/>
      <c r="AF604" s="14"/>
      <c r="AG604" s="14"/>
      <c r="AH604" s="14"/>
      <c r="AI604" s="14"/>
      <c r="AJ604" s="14"/>
      <c r="AK604" s="14"/>
      <c r="AL604" s="14"/>
      <c r="AM604" s="14"/>
      <c r="AN604" s="14"/>
      <c r="AO604" s="14"/>
      <c r="AP604" s="14"/>
      <c r="AQ604" s="14"/>
      <c r="AR604" s="14"/>
      <c r="AS604" s="8"/>
      <c r="AT604" s="8"/>
      <c r="AU604" s="8"/>
      <c r="AV604" s="8"/>
      <c r="AW604" s="8"/>
      <c r="AX604" s="8"/>
      <c r="AY604" s="8"/>
      <c r="AZ604" s="8"/>
      <c r="BA604" s="8"/>
      <c r="BB604" s="8"/>
      <c r="BC604" s="8"/>
      <c r="BD604" s="8"/>
      <c r="BE604" s="8"/>
      <c r="BF604" s="8"/>
      <c r="BG604" s="8"/>
      <c r="BH604" s="8"/>
      <c r="BI604" s="8"/>
      <c r="BJ604" s="8"/>
      <c r="BK604" s="8"/>
      <c r="BL604" s="8"/>
      <c r="BM604" s="8"/>
      <c r="BN604" s="8"/>
    </row>
    <row r="605" spans="1:66" s="22" customFormat="1" ht="13" hidden="1">
      <c r="A605" s="17"/>
      <c r="B605" s="17"/>
      <c r="C605" s="17"/>
      <c r="D605" s="54"/>
      <c r="E605" s="17"/>
      <c r="F605" s="17"/>
      <c r="G605" s="17"/>
      <c r="H605" s="17"/>
      <c r="I605" s="17"/>
      <c r="J605" s="17"/>
      <c r="K605" s="17"/>
      <c r="L605" s="17"/>
      <c r="M605" s="17"/>
      <c r="N605" s="17"/>
      <c r="O605" s="17"/>
      <c r="P605" s="17"/>
      <c r="Q605" s="89">
        <f t="shared" si="125"/>
        <v>0</v>
      </c>
      <c r="X605" s="14"/>
      <c r="Y605" s="14"/>
      <c r="Z605" s="14"/>
      <c r="AA605" s="14"/>
      <c r="AB605" s="14"/>
      <c r="AC605" s="14"/>
      <c r="AD605" s="14"/>
      <c r="AE605" s="14"/>
      <c r="AF605" s="14"/>
      <c r="AG605" s="14"/>
      <c r="AH605" s="14"/>
      <c r="AI605" s="14"/>
      <c r="AJ605" s="14"/>
      <c r="AK605" s="14"/>
      <c r="AL605" s="14"/>
      <c r="AM605" s="14"/>
      <c r="AN605" s="14"/>
      <c r="AO605" s="14"/>
      <c r="AP605" s="14"/>
      <c r="AQ605" s="14"/>
      <c r="AR605" s="14"/>
      <c r="AS605" s="8"/>
      <c r="AT605" s="8"/>
      <c r="AU605" s="8"/>
      <c r="AV605" s="8"/>
      <c r="AW605" s="8"/>
      <c r="AX605" s="8"/>
      <c r="AY605" s="8"/>
      <c r="AZ605" s="8"/>
      <c r="BA605" s="8"/>
      <c r="BB605" s="8"/>
      <c r="BC605" s="8"/>
      <c r="BD605" s="8"/>
      <c r="BE605" s="8"/>
      <c r="BF605" s="8"/>
      <c r="BG605" s="8"/>
      <c r="BH605" s="8"/>
      <c r="BI605" s="8"/>
      <c r="BJ605" s="8"/>
      <c r="BK605" s="8"/>
      <c r="BL605" s="8"/>
      <c r="BM605" s="8"/>
      <c r="BN605" s="8"/>
    </row>
    <row r="606" spans="1:66" s="22" customFormat="1" ht="13" hidden="1">
      <c r="A606" s="17"/>
      <c r="B606" s="17"/>
      <c r="C606" s="17"/>
      <c r="D606" s="54"/>
      <c r="E606" s="17"/>
      <c r="F606" s="17"/>
      <c r="G606" s="17"/>
      <c r="H606" s="17"/>
      <c r="I606" s="17"/>
      <c r="J606" s="17"/>
      <c r="K606" s="17"/>
      <c r="L606" s="17"/>
      <c r="M606" s="17"/>
      <c r="N606" s="17"/>
      <c r="O606" s="17"/>
      <c r="P606" s="17"/>
      <c r="Q606" s="89">
        <f t="shared" si="125"/>
        <v>0</v>
      </c>
      <c r="X606" s="14"/>
      <c r="Y606" s="14"/>
      <c r="Z606" s="14"/>
      <c r="AA606" s="14"/>
      <c r="AB606" s="14"/>
      <c r="AC606" s="14"/>
      <c r="AD606" s="14"/>
      <c r="AE606" s="14"/>
      <c r="AF606" s="14"/>
      <c r="AG606" s="14"/>
      <c r="AH606" s="14"/>
      <c r="AI606" s="14"/>
      <c r="AJ606" s="14"/>
      <c r="AK606" s="14"/>
      <c r="AL606" s="14"/>
      <c r="AM606" s="14"/>
      <c r="AN606" s="14"/>
      <c r="AO606" s="14"/>
      <c r="AP606" s="14"/>
      <c r="AQ606" s="14"/>
      <c r="AR606" s="14"/>
      <c r="AS606" s="8"/>
      <c r="AT606" s="8"/>
      <c r="AU606" s="8"/>
      <c r="AV606" s="8"/>
      <c r="AW606" s="8"/>
      <c r="AX606" s="8"/>
      <c r="AY606" s="8"/>
      <c r="AZ606" s="8"/>
      <c r="BA606" s="8"/>
      <c r="BB606" s="8"/>
      <c r="BC606" s="8"/>
      <c r="BD606" s="8"/>
      <c r="BE606" s="8"/>
      <c r="BF606" s="8"/>
      <c r="BG606" s="8"/>
      <c r="BH606" s="8"/>
      <c r="BI606" s="8"/>
      <c r="BJ606" s="8"/>
      <c r="BK606" s="8"/>
      <c r="BL606" s="8"/>
      <c r="BM606" s="8"/>
      <c r="BN606" s="8"/>
    </row>
    <row r="607" spans="1:66" s="22" customFormat="1" ht="13" hidden="1">
      <c r="A607" s="17"/>
      <c r="B607" s="17"/>
      <c r="C607" s="17"/>
      <c r="D607" s="54"/>
      <c r="E607" s="17"/>
      <c r="F607" s="17"/>
      <c r="G607" s="17"/>
      <c r="H607" s="17"/>
      <c r="I607" s="17"/>
      <c r="J607" s="17"/>
      <c r="K607" s="17"/>
      <c r="L607" s="17"/>
      <c r="M607" s="17"/>
      <c r="N607" s="17"/>
      <c r="O607" s="17"/>
      <c r="P607" s="17"/>
      <c r="Q607" s="89">
        <f t="shared" si="125"/>
        <v>0</v>
      </c>
      <c r="X607" s="14"/>
      <c r="Y607" s="14"/>
      <c r="Z607" s="14"/>
      <c r="AA607" s="14"/>
      <c r="AB607" s="14"/>
      <c r="AC607" s="14"/>
      <c r="AD607" s="14"/>
      <c r="AE607" s="14"/>
      <c r="AF607" s="14"/>
      <c r="AG607" s="14"/>
      <c r="AH607" s="14"/>
      <c r="AI607" s="14"/>
      <c r="AJ607" s="14"/>
      <c r="AK607" s="14"/>
      <c r="AL607" s="14"/>
      <c r="AM607" s="14"/>
      <c r="AN607" s="14"/>
      <c r="AO607" s="14"/>
      <c r="AP607" s="14"/>
      <c r="AQ607" s="14"/>
      <c r="AR607" s="14"/>
      <c r="AS607" s="8"/>
      <c r="AT607" s="8"/>
      <c r="AU607" s="8"/>
      <c r="AV607" s="8"/>
      <c r="AW607" s="8"/>
      <c r="AX607" s="8"/>
      <c r="AY607" s="8"/>
      <c r="AZ607" s="8"/>
      <c r="BA607" s="8"/>
      <c r="BB607" s="8"/>
      <c r="BC607" s="8"/>
      <c r="BD607" s="8"/>
      <c r="BE607" s="8"/>
      <c r="BF607" s="8"/>
      <c r="BG607" s="8"/>
      <c r="BH607" s="8"/>
      <c r="BI607" s="8"/>
      <c r="BJ607" s="8"/>
      <c r="BK607" s="8"/>
      <c r="BL607" s="8"/>
      <c r="BM607" s="8"/>
      <c r="BN607" s="8"/>
    </row>
    <row r="608" spans="1:66" s="22" customFormat="1" ht="13" hidden="1">
      <c r="A608" s="17"/>
      <c r="B608" s="17"/>
      <c r="C608" s="17"/>
      <c r="D608" s="54"/>
      <c r="E608" s="17"/>
      <c r="F608" s="17"/>
      <c r="G608" s="17"/>
      <c r="H608" s="17"/>
      <c r="I608" s="17"/>
      <c r="J608" s="17"/>
      <c r="K608" s="17"/>
      <c r="L608" s="17"/>
      <c r="M608" s="17"/>
      <c r="N608" s="17"/>
      <c r="O608" s="17"/>
      <c r="P608" s="17"/>
      <c r="Q608" s="89">
        <f t="shared" si="125"/>
        <v>0</v>
      </c>
      <c r="X608" s="14"/>
      <c r="Y608" s="14"/>
      <c r="Z608" s="14"/>
      <c r="AA608" s="14"/>
      <c r="AB608" s="14"/>
      <c r="AC608" s="14"/>
      <c r="AD608" s="14"/>
      <c r="AE608" s="14"/>
      <c r="AF608" s="14"/>
      <c r="AG608" s="14"/>
      <c r="AH608" s="14"/>
      <c r="AI608" s="14"/>
      <c r="AJ608" s="14"/>
      <c r="AK608" s="14"/>
      <c r="AL608" s="14"/>
      <c r="AM608" s="14"/>
      <c r="AN608" s="14"/>
      <c r="AO608" s="14"/>
      <c r="AP608" s="14"/>
      <c r="AQ608" s="14"/>
      <c r="AR608" s="14"/>
      <c r="AS608" s="8"/>
      <c r="AT608" s="8"/>
      <c r="AU608" s="8"/>
      <c r="AV608" s="8"/>
      <c r="AW608" s="8"/>
      <c r="AX608" s="8"/>
      <c r="AY608" s="8"/>
      <c r="AZ608" s="8"/>
      <c r="BA608" s="8"/>
      <c r="BB608" s="8"/>
      <c r="BC608" s="8"/>
      <c r="BD608" s="8"/>
      <c r="BE608" s="8"/>
      <c r="BF608" s="8"/>
      <c r="BG608" s="8"/>
      <c r="BH608" s="8"/>
      <c r="BI608" s="8"/>
      <c r="BJ608" s="8"/>
      <c r="BK608" s="8"/>
      <c r="BL608" s="8"/>
      <c r="BM608" s="8"/>
      <c r="BN608" s="8"/>
    </row>
    <row r="609" spans="1:66" s="22" customFormat="1" ht="13" hidden="1">
      <c r="A609" s="17"/>
      <c r="B609" s="17"/>
      <c r="C609" s="17"/>
      <c r="D609" s="54"/>
      <c r="E609" s="17"/>
      <c r="F609" s="17"/>
      <c r="G609" s="17"/>
      <c r="H609" s="17"/>
      <c r="I609" s="17"/>
      <c r="J609" s="17"/>
      <c r="K609" s="17"/>
      <c r="L609" s="17"/>
      <c r="M609" s="17"/>
      <c r="N609" s="17"/>
      <c r="O609" s="17"/>
      <c r="P609" s="17"/>
      <c r="Q609" s="89">
        <f t="shared" si="125"/>
        <v>0</v>
      </c>
      <c r="X609" s="14"/>
      <c r="Y609" s="14"/>
      <c r="Z609" s="14"/>
      <c r="AA609" s="14"/>
      <c r="AB609" s="14"/>
      <c r="AC609" s="14"/>
      <c r="AD609" s="14"/>
      <c r="AE609" s="14"/>
      <c r="AF609" s="14"/>
      <c r="AG609" s="14"/>
      <c r="AH609" s="14"/>
      <c r="AI609" s="14"/>
      <c r="AJ609" s="14"/>
      <c r="AK609" s="14"/>
      <c r="AL609" s="14"/>
      <c r="AM609" s="14"/>
      <c r="AN609" s="14"/>
      <c r="AO609" s="14"/>
      <c r="AP609" s="14"/>
      <c r="AQ609" s="14"/>
      <c r="AR609" s="14"/>
      <c r="AS609" s="8"/>
      <c r="AT609" s="8"/>
      <c r="AU609" s="8"/>
      <c r="AV609" s="8"/>
      <c r="AW609" s="8"/>
      <c r="AX609" s="8"/>
      <c r="AY609" s="8"/>
      <c r="AZ609" s="8"/>
      <c r="BA609" s="8"/>
      <c r="BB609" s="8"/>
      <c r="BC609" s="8"/>
      <c r="BD609" s="8"/>
      <c r="BE609" s="8"/>
      <c r="BF609" s="8"/>
      <c r="BG609" s="8"/>
      <c r="BH609" s="8"/>
      <c r="BI609" s="8"/>
      <c r="BJ609" s="8"/>
      <c r="BK609" s="8"/>
      <c r="BL609" s="8"/>
      <c r="BM609" s="8"/>
      <c r="BN609" s="8"/>
    </row>
    <row r="610" spans="1:66" s="22" customFormat="1" ht="13" hidden="1">
      <c r="A610" s="17"/>
      <c r="B610" s="17"/>
      <c r="C610" s="17"/>
      <c r="D610" s="54"/>
      <c r="E610" s="17"/>
      <c r="F610" s="17"/>
      <c r="G610" s="17"/>
      <c r="H610" s="17"/>
      <c r="I610" s="17"/>
      <c r="J610" s="17"/>
      <c r="K610" s="17"/>
      <c r="L610" s="17"/>
      <c r="M610" s="17"/>
      <c r="N610" s="17"/>
      <c r="O610" s="17"/>
      <c r="P610" s="17"/>
      <c r="Q610" s="89">
        <f t="shared" si="125"/>
        <v>0</v>
      </c>
      <c r="X610" s="14"/>
      <c r="Y610" s="14"/>
      <c r="Z610" s="14"/>
      <c r="AA610" s="14"/>
      <c r="AB610" s="14"/>
      <c r="AC610" s="14"/>
      <c r="AD610" s="14"/>
      <c r="AE610" s="14"/>
      <c r="AF610" s="14"/>
      <c r="AG610" s="14"/>
      <c r="AH610" s="14"/>
      <c r="AI610" s="14"/>
      <c r="AJ610" s="14"/>
      <c r="AK610" s="14"/>
      <c r="AL610" s="14"/>
      <c r="AM610" s="14"/>
      <c r="AN610" s="14"/>
      <c r="AO610" s="14"/>
      <c r="AP610" s="14"/>
      <c r="AQ610" s="14"/>
      <c r="AR610" s="14"/>
      <c r="AS610" s="8"/>
      <c r="AT610" s="8"/>
      <c r="AU610" s="8"/>
      <c r="AV610" s="8"/>
      <c r="AW610" s="8"/>
      <c r="AX610" s="8"/>
      <c r="AY610" s="8"/>
      <c r="AZ610" s="8"/>
      <c r="BA610" s="8"/>
      <c r="BB610" s="8"/>
      <c r="BC610" s="8"/>
      <c r="BD610" s="8"/>
      <c r="BE610" s="8"/>
      <c r="BF610" s="8"/>
      <c r="BG610" s="8"/>
      <c r="BH610" s="8"/>
      <c r="BI610" s="8"/>
      <c r="BJ610" s="8"/>
      <c r="BK610" s="8"/>
      <c r="BL610" s="8"/>
      <c r="BM610" s="8"/>
      <c r="BN610" s="8"/>
    </row>
    <row r="611" spans="1:66" s="22" customFormat="1" ht="13" hidden="1">
      <c r="A611" s="17"/>
      <c r="B611" s="17"/>
      <c r="C611" s="17"/>
      <c r="D611" s="54"/>
      <c r="E611" s="17"/>
      <c r="F611" s="17"/>
      <c r="G611" s="17"/>
      <c r="H611" s="17"/>
      <c r="I611" s="17"/>
      <c r="J611" s="17"/>
      <c r="K611" s="17"/>
      <c r="L611" s="17"/>
      <c r="M611" s="17"/>
      <c r="N611" s="17"/>
      <c r="O611" s="17"/>
      <c r="P611" s="17"/>
      <c r="Q611" s="89">
        <f t="shared" si="125"/>
        <v>0</v>
      </c>
      <c r="X611" s="14"/>
      <c r="Y611" s="14"/>
      <c r="Z611" s="14"/>
      <c r="AA611" s="14"/>
      <c r="AB611" s="14"/>
      <c r="AC611" s="14"/>
      <c r="AD611" s="14"/>
      <c r="AE611" s="14"/>
      <c r="AF611" s="14"/>
      <c r="AG611" s="14"/>
      <c r="AH611" s="14"/>
      <c r="AI611" s="14"/>
      <c r="AJ611" s="14"/>
      <c r="AK611" s="14"/>
      <c r="AL611" s="14"/>
      <c r="AM611" s="14"/>
      <c r="AN611" s="14"/>
      <c r="AO611" s="14"/>
      <c r="AP611" s="14"/>
      <c r="AQ611" s="14"/>
      <c r="AR611" s="14"/>
      <c r="AS611" s="8"/>
      <c r="AT611" s="8"/>
      <c r="AU611" s="8"/>
      <c r="AV611" s="8"/>
      <c r="AW611" s="8"/>
      <c r="AX611" s="8"/>
      <c r="AY611" s="8"/>
      <c r="AZ611" s="8"/>
      <c r="BA611" s="8"/>
      <c r="BB611" s="8"/>
      <c r="BC611" s="8"/>
      <c r="BD611" s="8"/>
      <c r="BE611" s="8"/>
      <c r="BF611" s="8"/>
      <c r="BG611" s="8"/>
      <c r="BH611" s="8"/>
      <c r="BI611" s="8"/>
      <c r="BJ611" s="8"/>
      <c r="BK611" s="8"/>
      <c r="BL611" s="8"/>
      <c r="BM611" s="8"/>
      <c r="BN611" s="8"/>
    </row>
    <row r="612" spans="1:66" s="22" customFormat="1" ht="13" hidden="1">
      <c r="A612" s="17"/>
      <c r="B612" s="17"/>
      <c r="C612" s="17"/>
      <c r="D612" s="54"/>
      <c r="E612" s="17"/>
      <c r="F612" s="17"/>
      <c r="G612" s="17"/>
      <c r="H612" s="17"/>
      <c r="I612" s="17"/>
      <c r="J612" s="17"/>
      <c r="K612" s="17"/>
      <c r="L612" s="17"/>
      <c r="M612" s="17"/>
      <c r="N612" s="17"/>
      <c r="O612" s="17"/>
      <c r="P612" s="17"/>
      <c r="Q612" s="89">
        <f t="shared" si="125"/>
        <v>0</v>
      </c>
      <c r="X612" s="14"/>
      <c r="Y612" s="14"/>
      <c r="Z612" s="14"/>
      <c r="AA612" s="14"/>
      <c r="AB612" s="14"/>
      <c r="AC612" s="14"/>
      <c r="AD612" s="14"/>
      <c r="AE612" s="14"/>
      <c r="AF612" s="14"/>
      <c r="AG612" s="14"/>
      <c r="AH612" s="14"/>
      <c r="AI612" s="14"/>
      <c r="AJ612" s="14"/>
      <c r="AK612" s="14"/>
      <c r="AL612" s="14"/>
      <c r="AM612" s="14"/>
      <c r="AN612" s="14"/>
      <c r="AO612" s="14"/>
      <c r="AP612" s="14"/>
      <c r="AQ612" s="14"/>
      <c r="AR612" s="14"/>
      <c r="AS612" s="8"/>
      <c r="AT612" s="8"/>
      <c r="AU612" s="8"/>
      <c r="AV612" s="8"/>
      <c r="AW612" s="8"/>
      <c r="AX612" s="8"/>
      <c r="AY612" s="8"/>
      <c r="AZ612" s="8"/>
      <c r="BA612" s="8"/>
      <c r="BB612" s="8"/>
      <c r="BC612" s="8"/>
      <c r="BD612" s="8"/>
      <c r="BE612" s="8"/>
      <c r="BF612" s="8"/>
      <c r="BG612" s="8"/>
      <c r="BH612" s="8"/>
      <c r="BI612" s="8"/>
      <c r="BJ612" s="8"/>
      <c r="BK612" s="8"/>
      <c r="BL612" s="8"/>
      <c r="BM612" s="8"/>
      <c r="BN612" s="8"/>
    </row>
    <row r="613" spans="1:66" s="22" customFormat="1" ht="13" hidden="1">
      <c r="A613" s="17"/>
      <c r="B613" s="17"/>
      <c r="C613" s="17"/>
      <c r="D613" s="54"/>
      <c r="E613" s="17"/>
      <c r="F613" s="17"/>
      <c r="G613" s="17"/>
      <c r="H613" s="17"/>
      <c r="I613" s="17"/>
      <c r="J613" s="17"/>
      <c r="K613" s="17"/>
      <c r="L613" s="17"/>
      <c r="M613" s="17"/>
      <c r="N613" s="17"/>
      <c r="O613" s="17"/>
      <c r="P613" s="17"/>
      <c r="Q613" s="89">
        <f t="shared" si="125"/>
        <v>0</v>
      </c>
      <c r="X613" s="14"/>
      <c r="Y613" s="14"/>
      <c r="Z613" s="14"/>
      <c r="AA613" s="14"/>
      <c r="AB613" s="14"/>
      <c r="AC613" s="14"/>
      <c r="AD613" s="14"/>
      <c r="AE613" s="14"/>
      <c r="AF613" s="14"/>
      <c r="AG613" s="14"/>
      <c r="AH613" s="14"/>
      <c r="AI613" s="14"/>
      <c r="AJ613" s="14"/>
      <c r="AK613" s="14"/>
      <c r="AL613" s="14"/>
      <c r="AM613" s="14"/>
      <c r="AN613" s="14"/>
      <c r="AO613" s="14"/>
      <c r="AP613" s="14"/>
      <c r="AQ613" s="14"/>
      <c r="AR613" s="14"/>
      <c r="AS613" s="8"/>
      <c r="AT613" s="8"/>
      <c r="AU613" s="8"/>
      <c r="AV613" s="8"/>
      <c r="AW613" s="8"/>
      <c r="AX613" s="8"/>
      <c r="AY613" s="8"/>
      <c r="AZ613" s="8"/>
      <c r="BA613" s="8"/>
      <c r="BB613" s="8"/>
      <c r="BC613" s="8"/>
      <c r="BD613" s="8"/>
      <c r="BE613" s="8"/>
      <c r="BF613" s="8"/>
      <c r="BG613" s="8"/>
      <c r="BH613" s="8"/>
      <c r="BI613" s="8"/>
      <c r="BJ613" s="8"/>
      <c r="BK613" s="8"/>
      <c r="BL613" s="8"/>
      <c r="BM613" s="8"/>
      <c r="BN613" s="8"/>
    </row>
    <row r="614" spans="1:66" s="22" customFormat="1" ht="13" hidden="1">
      <c r="A614" s="17"/>
      <c r="B614" s="17"/>
      <c r="C614" s="17"/>
      <c r="D614" s="54"/>
      <c r="E614" s="17"/>
      <c r="F614" s="17"/>
      <c r="G614" s="17"/>
      <c r="H614" s="17"/>
      <c r="I614" s="17"/>
      <c r="J614" s="17"/>
      <c r="K614" s="17"/>
      <c r="L614" s="17"/>
      <c r="M614" s="17"/>
      <c r="N614" s="17"/>
      <c r="O614" s="17"/>
      <c r="P614" s="17"/>
      <c r="Q614" s="89">
        <f t="shared" si="125"/>
        <v>0</v>
      </c>
      <c r="X614" s="14"/>
      <c r="Y614" s="14"/>
      <c r="Z614" s="14"/>
      <c r="AA614" s="14"/>
      <c r="AB614" s="14"/>
      <c r="AC614" s="14"/>
      <c r="AD614" s="14"/>
      <c r="AE614" s="14"/>
      <c r="AF614" s="14"/>
      <c r="AG614" s="14"/>
      <c r="AH614" s="14"/>
      <c r="AI614" s="14"/>
      <c r="AJ614" s="14"/>
      <c r="AK614" s="14"/>
      <c r="AL614" s="14"/>
      <c r="AM614" s="14"/>
      <c r="AN614" s="14"/>
      <c r="AO614" s="14"/>
      <c r="AP614" s="14"/>
      <c r="AQ614" s="14"/>
      <c r="AR614" s="14"/>
      <c r="AS614" s="8"/>
      <c r="AT614" s="8"/>
      <c r="AU614" s="8"/>
      <c r="AV614" s="8"/>
      <c r="AW614" s="8"/>
      <c r="AX614" s="8"/>
      <c r="AY614" s="8"/>
      <c r="AZ614" s="8"/>
      <c r="BA614" s="8"/>
      <c r="BB614" s="8"/>
      <c r="BC614" s="8"/>
      <c r="BD614" s="8"/>
      <c r="BE614" s="8"/>
      <c r="BF614" s="8"/>
      <c r="BG614" s="8"/>
      <c r="BH614" s="8"/>
      <c r="BI614" s="8"/>
      <c r="BJ614" s="8"/>
      <c r="BK614" s="8"/>
      <c r="BL614" s="8"/>
      <c r="BM614" s="8"/>
      <c r="BN614" s="8"/>
    </row>
    <row r="615" spans="1:66" s="22" customFormat="1" ht="13" hidden="1">
      <c r="A615" s="17"/>
      <c r="B615" s="17"/>
      <c r="C615" s="17"/>
      <c r="D615" s="54"/>
      <c r="E615" s="17"/>
      <c r="F615" s="17"/>
      <c r="G615" s="17"/>
      <c r="H615" s="17"/>
      <c r="I615" s="17"/>
      <c r="J615" s="17"/>
      <c r="K615" s="17"/>
      <c r="L615" s="17"/>
      <c r="M615" s="17"/>
      <c r="N615" s="17"/>
      <c r="O615" s="17"/>
      <c r="P615" s="17"/>
      <c r="Q615" s="89">
        <f t="shared" si="125"/>
        <v>0</v>
      </c>
      <c r="X615" s="14"/>
      <c r="Y615" s="14"/>
      <c r="Z615" s="14"/>
      <c r="AA615" s="14"/>
      <c r="AB615" s="14"/>
      <c r="AC615" s="14"/>
      <c r="AD615" s="14"/>
      <c r="AE615" s="14"/>
      <c r="AF615" s="14"/>
      <c r="AG615" s="14"/>
      <c r="AH615" s="14"/>
      <c r="AI615" s="14"/>
      <c r="AJ615" s="14"/>
      <c r="AK615" s="14"/>
      <c r="AL615" s="14"/>
      <c r="AM615" s="14"/>
      <c r="AN615" s="14"/>
      <c r="AO615" s="14"/>
      <c r="AP615" s="14"/>
      <c r="AQ615" s="14"/>
      <c r="AR615" s="14"/>
      <c r="AS615" s="8"/>
      <c r="AT615" s="8"/>
      <c r="AU615" s="8"/>
      <c r="AV615" s="8"/>
      <c r="AW615" s="8"/>
      <c r="AX615" s="8"/>
      <c r="AY615" s="8"/>
      <c r="AZ615" s="8"/>
      <c r="BA615" s="8"/>
      <c r="BB615" s="8"/>
      <c r="BC615" s="8"/>
      <c r="BD615" s="8"/>
      <c r="BE615" s="8"/>
      <c r="BF615" s="8"/>
      <c r="BG615" s="8"/>
      <c r="BH615" s="8"/>
      <c r="BI615" s="8"/>
      <c r="BJ615" s="8"/>
      <c r="BK615" s="8"/>
      <c r="BL615" s="8"/>
      <c r="BM615" s="8"/>
      <c r="BN615" s="8"/>
    </row>
    <row r="616" spans="1:66" s="22" customFormat="1" ht="13" hidden="1">
      <c r="A616" s="17"/>
      <c r="B616" s="17"/>
      <c r="C616" s="17"/>
      <c r="D616" s="54"/>
      <c r="E616" s="17"/>
      <c r="F616" s="17"/>
      <c r="G616" s="17"/>
      <c r="H616" s="17"/>
      <c r="I616" s="17"/>
      <c r="J616" s="17"/>
      <c r="K616" s="17"/>
      <c r="L616" s="17"/>
      <c r="M616" s="17"/>
      <c r="N616" s="17"/>
      <c r="O616" s="17"/>
      <c r="P616" s="17"/>
      <c r="Q616" s="89">
        <f t="shared" si="125"/>
        <v>0</v>
      </c>
      <c r="X616" s="14"/>
      <c r="Y616" s="14"/>
      <c r="Z616" s="14"/>
      <c r="AA616" s="14"/>
      <c r="AB616" s="14"/>
      <c r="AC616" s="14"/>
      <c r="AD616" s="14"/>
      <c r="AE616" s="14"/>
      <c r="AF616" s="14"/>
      <c r="AG616" s="14"/>
      <c r="AH616" s="14"/>
      <c r="AI616" s="14"/>
      <c r="AJ616" s="14"/>
      <c r="AK616" s="14"/>
      <c r="AL616" s="14"/>
      <c r="AM616" s="14"/>
      <c r="AN616" s="14"/>
      <c r="AO616" s="14"/>
      <c r="AP616" s="14"/>
      <c r="AQ616" s="14"/>
      <c r="AR616" s="14"/>
      <c r="AS616" s="8"/>
      <c r="AT616" s="8"/>
      <c r="AU616" s="8"/>
      <c r="AV616" s="8"/>
      <c r="AW616" s="8"/>
      <c r="AX616" s="8"/>
      <c r="AY616" s="8"/>
      <c r="AZ616" s="8"/>
      <c r="BA616" s="8"/>
      <c r="BB616" s="8"/>
      <c r="BC616" s="8"/>
      <c r="BD616" s="8"/>
      <c r="BE616" s="8"/>
      <c r="BF616" s="8"/>
      <c r="BG616" s="8"/>
      <c r="BH616" s="8"/>
      <c r="BI616" s="8"/>
      <c r="BJ616" s="8"/>
      <c r="BK616" s="8"/>
      <c r="BL616" s="8"/>
      <c r="BM616" s="8"/>
      <c r="BN616" s="8"/>
    </row>
    <row r="617" spans="1:66" s="22" customFormat="1" ht="13" hidden="1">
      <c r="A617" s="17"/>
      <c r="B617" s="17"/>
      <c r="C617" s="17"/>
      <c r="D617" s="54"/>
      <c r="E617" s="17"/>
      <c r="F617" s="17"/>
      <c r="G617" s="17"/>
      <c r="H617" s="17"/>
      <c r="I617" s="17"/>
      <c r="J617" s="17"/>
      <c r="K617" s="17"/>
      <c r="L617" s="17"/>
      <c r="M617" s="17"/>
      <c r="N617" s="17"/>
      <c r="O617" s="17"/>
      <c r="P617" s="17"/>
      <c r="Q617" s="89">
        <f t="shared" si="125"/>
        <v>0</v>
      </c>
      <c r="X617" s="14"/>
      <c r="Y617" s="14"/>
      <c r="Z617" s="14"/>
      <c r="AA617" s="14"/>
      <c r="AB617" s="14"/>
      <c r="AC617" s="14"/>
      <c r="AD617" s="14"/>
      <c r="AE617" s="14"/>
      <c r="AF617" s="14"/>
      <c r="AG617" s="14"/>
      <c r="AH617" s="14"/>
      <c r="AI617" s="14"/>
      <c r="AJ617" s="14"/>
      <c r="AK617" s="14"/>
      <c r="AL617" s="14"/>
      <c r="AM617" s="14"/>
      <c r="AN617" s="14"/>
      <c r="AO617" s="14"/>
      <c r="AP617" s="14"/>
      <c r="AQ617" s="14"/>
      <c r="AR617" s="14"/>
      <c r="AS617" s="8"/>
      <c r="AT617" s="8"/>
      <c r="AU617" s="8"/>
      <c r="AV617" s="8"/>
      <c r="AW617" s="8"/>
      <c r="AX617" s="8"/>
      <c r="AY617" s="8"/>
      <c r="AZ617" s="8"/>
      <c r="BA617" s="8"/>
      <c r="BB617" s="8"/>
      <c r="BC617" s="8"/>
      <c r="BD617" s="8"/>
      <c r="BE617" s="8"/>
      <c r="BF617" s="8"/>
      <c r="BG617" s="8"/>
      <c r="BH617" s="8"/>
      <c r="BI617" s="8"/>
      <c r="BJ617" s="8"/>
      <c r="BK617" s="8"/>
      <c r="BL617" s="8"/>
      <c r="BM617" s="8"/>
      <c r="BN617" s="8"/>
    </row>
    <row r="618" spans="1:66" s="22" customFormat="1" ht="13" hidden="1">
      <c r="A618" s="17"/>
      <c r="B618" s="17"/>
      <c r="C618" s="17"/>
      <c r="D618" s="54"/>
      <c r="E618" s="17"/>
      <c r="F618" s="17"/>
      <c r="G618" s="17"/>
      <c r="H618" s="17"/>
      <c r="I618" s="17"/>
      <c r="J618" s="17"/>
      <c r="K618" s="17"/>
      <c r="L618" s="17"/>
      <c r="M618" s="17"/>
      <c r="N618" s="17"/>
      <c r="O618" s="17"/>
      <c r="P618" s="17"/>
      <c r="Q618" s="89">
        <f t="shared" si="125"/>
        <v>0</v>
      </c>
    </row>
    <row r="619" spans="1:66" s="22" customFormat="1" ht="13" hidden="1">
      <c r="A619" s="17"/>
      <c r="B619" s="17"/>
      <c r="C619" s="17"/>
      <c r="D619" s="54"/>
      <c r="E619" s="17"/>
      <c r="F619" s="17"/>
      <c r="G619" s="17"/>
      <c r="H619" s="17"/>
      <c r="I619" s="17"/>
      <c r="J619" s="17"/>
      <c r="K619" s="17"/>
      <c r="L619" s="17"/>
      <c r="M619" s="17"/>
      <c r="N619" s="17"/>
      <c r="O619" s="17"/>
      <c r="P619" s="17"/>
      <c r="Q619" s="89">
        <f t="shared" si="125"/>
        <v>0</v>
      </c>
    </row>
    <row r="620" spans="1:66" s="22" customFormat="1" ht="13" hidden="1">
      <c r="A620" s="17"/>
      <c r="B620" s="17"/>
      <c r="C620" s="17"/>
      <c r="D620" s="54"/>
      <c r="E620" s="17"/>
      <c r="F620" s="17"/>
      <c r="G620" s="17"/>
      <c r="H620" s="17"/>
      <c r="I620" s="17"/>
      <c r="J620" s="17"/>
      <c r="K620" s="17"/>
      <c r="L620" s="17"/>
      <c r="M620" s="17"/>
      <c r="N620" s="17"/>
      <c r="O620" s="17"/>
      <c r="P620" s="17"/>
      <c r="Q620" s="89">
        <f t="shared" si="125"/>
        <v>0</v>
      </c>
    </row>
    <row r="621" spans="1:66" s="22" customFormat="1" ht="13" hidden="1">
      <c r="A621" s="17"/>
      <c r="B621" s="17"/>
      <c r="C621" s="17"/>
      <c r="D621" s="54"/>
      <c r="E621" s="17"/>
      <c r="F621" s="17"/>
      <c r="G621" s="17"/>
      <c r="H621" s="17"/>
      <c r="I621" s="17"/>
      <c r="J621" s="17"/>
      <c r="K621" s="17"/>
      <c r="L621" s="17"/>
      <c r="M621" s="17"/>
      <c r="N621" s="17"/>
      <c r="O621" s="17"/>
      <c r="P621" s="17"/>
      <c r="Q621" s="89">
        <f t="shared" si="125"/>
        <v>0</v>
      </c>
    </row>
    <row r="622" spans="1:66" s="22" customFormat="1" ht="13" hidden="1">
      <c r="A622" s="17"/>
      <c r="B622" s="17"/>
      <c r="C622" s="17"/>
      <c r="D622" s="54"/>
      <c r="E622" s="17"/>
      <c r="F622" s="17"/>
      <c r="G622" s="17"/>
      <c r="H622" s="17"/>
      <c r="I622" s="17"/>
      <c r="J622" s="17"/>
      <c r="K622" s="17"/>
      <c r="L622" s="17"/>
      <c r="M622" s="17"/>
      <c r="N622" s="17"/>
      <c r="O622" s="17"/>
      <c r="P622" s="17"/>
      <c r="Q622" s="89">
        <f t="shared" si="125"/>
        <v>0</v>
      </c>
    </row>
    <row r="623" spans="1:66" s="22" customFormat="1" ht="13" hidden="1">
      <c r="A623" s="17"/>
      <c r="B623" s="17"/>
      <c r="C623" s="17"/>
      <c r="D623" s="54"/>
      <c r="E623" s="17"/>
      <c r="F623" s="17"/>
      <c r="G623" s="17"/>
      <c r="H623" s="17"/>
      <c r="I623" s="17"/>
      <c r="J623" s="17"/>
      <c r="K623" s="17"/>
      <c r="L623" s="17"/>
      <c r="M623" s="17"/>
      <c r="N623" s="17"/>
      <c r="O623" s="17"/>
      <c r="P623" s="17"/>
      <c r="Q623" s="89">
        <f t="shared" si="125"/>
        <v>0</v>
      </c>
    </row>
    <row r="624" spans="1:66" s="26" customFormat="1" ht="13" hidden="1">
      <c r="A624" s="5"/>
      <c r="B624" s="5"/>
      <c r="C624" s="5"/>
      <c r="D624" s="53"/>
      <c r="E624" s="5"/>
      <c r="F624" s="5"/>
      <c r="G624" s="5"/>
      <c r="H624" s="5"/>
      <c r="I624" s="5"/>
      <c r="J624" s="5"/>
      <c r="K624" s="5"/>
      <c r="L624" s="5"/>
      <c r="M624" s="5"/>
      <c r="N624" s="5"/>
      <c r="O624" s="5"/>
      <c r="P624" s="5"/>
      <c r="Q624" s="89">
        <f t="shared" si="125"/>
        <v>0</v>
      </c>
      <c r="R624" s="22"/>
      <c r="S624" s="22"/>
      <c r="T624" s="22"/>
      <c r="U624" s="22"/>
      <c r="V624" s="22"/>
      <c r="W624" s="22"/>
      <c r="X624" s="22"/>
      <c r="Y624" s="22"/>
      <c r="Z624" s="22"/>
      <c r="AA624" s="22"/>
      <c r="AB624" s="22"/>
      <c r="AC624" s="22"/>
      <c r="AD624" s="22"/>
      <c r="AE624" s="22"/>
      <c r="AF624" s="22"/>
      <c r="AG624" s="22"/>
      <c r="AH624" s="22"/>
      <c r="AI624" s="22"/>
      <c r="AJ624" s="22"/>
      <c r="AK624" s="22"/>
      <c r="AL624" s="22"/>
      <c r="AM624" s="22"/>
      <c r="AN624" s="22"/>
      <c r="AO624" s="22"/>
      <c r="AP624" s="22"/>
      <c r="AQ624" s="22"/>
      <c r="AR624" s="22"/>
    </row>
    <row r="625" spans="1:44" s="26" customFormat="1" ht="13" hidden="1">
      <c r="A625" s="5"/>
      <c r="B625" s="5"/>
      <c r="C625" s="5"/>
      <c r="D625" s="53"/>
      <c r="E625" s="5"/>
      <c r="F625" s="5"/>
      <c r="G625" s="5"/>
      <c r="H625" s="5"/>
      <c r="I625" s="5"/>
      <c r="J625" s="5"/>
      <c r="K625" s="5"/>
      <c r="L625" s="5"/>
      <c r="M625" s="5"/>
      <c r="N625" s="5"/>
      <c r="O625" s="5"/>
      <c r="P625" s="5"/>
      <c r="Q625" s="89">
        <f t="shared" si="125"/>
        <v>0</v>
      </c>
      <c r="R625" s="22"/>
      <c r="S625" s="22"/>
      <c r="T625" s="22"/>
      <c r="U625" s="22"/>
      <c r="V625" s="22"/>
      <c r="W625" s="22"/>
      <c r="X625" s="22"/>
      <c r="Y625" s="22"/>
      <c r="Z625" s="22"/>
      <c r="AA625" s="22"/>
      <c r="AB625" s="22"/>
      <c r="AC625" s="22"/>
      <c r="AD625" s="22"/>
      <c r="AE625" s="22"/>
      <c r="AF625" s="22"/>
      <c r="AG625" s="22"/>
      <c r="AH625" s="22"/>
      <c r="AI625" s="22"/>
      <c r="AJ625" s="22"/>
      <c r="AK625" s="22"/>
      <c r="AL625" s="22"/>
      <c r="AM625" s="22"/>
      <c r="AN625" s="22"/>
      <c r="AO625" s="22"/>
      <c r="AP625" s="22"/>
      <c r="AQ625" s="22"/>
      <c r="AR625" s="22"/>
    </row>
    <row r="626" spans="1:44" s="26" customFormat="1" ht="13" hidden="1">
      <c r="A626" s="5"/>
      <c r="B626" s="5"/>
      <c r="C626" s="5"/>
      <c r="D626" s="53"/>
      <c r="E626" s="5"/>
      <c r="F626" s="5"/>
      <c r="G626" s="5"/>
      <c r="H626" s="5"/>
      <c r="I626" s="5"/>
      <c r="J626" s="5"/>
      <c r="K626" s="5"/>
      <c r="L626" s="5"/>
      <c r="M626" s="5"/>
      <c r="N626" s="5"/>
      <c r="O626" s="5"/>
      <c r="P626" s="5"/>
      <c r="Q626" s="89">
        <f t="shared" si="125"/>
        <v>0</v>
      </c>
      <c r="R626" s="22"/>
      <c r="S626" s="22"/>
      <c r="T626" s="22"/>
      <c r="U626" s="22"/>
      <c r="V626" s="22"/>
      <c r="W626" s="22"/>
      <c r="X626" s="22"/>
      <c r="Y626" s="22"/>
      <c r="Z626" s="22"/>
      <c r="AA626" s="22"/>
      <c r="AB626" s="22"/>
      <c r="AC626" s="22"/>
      <c r="AD626" s="22"/>
      <c r="AE626" s="22"/>
      <c r="AF626" s="22"/>
      <c r="AG626" s="22"/>
      <c r="AH626" s="22"/>
      <c r="AI626" s="22"/>
      <c r="AJ626" s="22"/>
      <c r="AK626" s="22"/>
      <c r="AL626" s="22"/>
      <c r="AM626" s="22"/>
      <c r="AN626" s="22"/>
      <c r="AO626" s="22"/>
      <c r="AP626" s="22"/>
      <c r="AQ626" s="22"/>
      <c r="AR626" s="22"/>
    </row>
    <row r="627" spans="1:44" s="26" customFormat="1" ht="13" hidden="1">
      <c r="A627" s="5"/>
      <c r="B627" s="5"/>
      <c r="C627" s="5"/>
      <c r="D627" s="53"/>
      <c r="E627" s="5"/>
      <c r="F627" s="5"/>
      <c r="G627" s="5"/>
      <c r="H627" s="5"/>
      <c r="I627" s="5"/>
      <c r="J627" s="5"/>
      <c r="K627" s="5"/>
      <c r="L627" s="5"/>
      <c r="M627" s="5"/>
      <c r="N627" s="5"/>
      <c r="O627" s="5"/>
      <c r="P627" s="5"/>
      <c r="Q627" s="89">
        <f t="shared" si="125"/>
        <v>0</v>
      </c>
      <c r="R627" s="22"/>
      <c r="S627" s="22"/>
      <c r="T627" s="22"/>
      <c r="U627" s="22"/>
      <c r="V627" s="22"/>
      <c r="W627" s="22"/>
      <c r="X627" s="22"/>
      <c r="Y627" s="22"/>
      <c r="Z627" s="22"/>
      <c r="AA627" s="22"/>
      <c r="AB627" s="22"/>
      <c r="AC627" s="22"/>
      <c r="AD627" s="22"/>
      <c r="AE627" s="22"/>
      <c r="AF627" s="22"/>
      <c r="AG627" s="22"/>
      <c r="AH627" s="22"/>
      <c r="AI627" s="22"/>
      <c r="AJ627" s="22"/>
      <c r="AK627" s="22"/>
      <c r="AL627" s="22"/>
      <c r="AM627" s="22"/>
      <c r="AN627" s="22"/>
      <c r="AO627" s="22"/>
      <c r="AP627" s="22"/>
      <c r="AQ627" s="22"/>
      <c r="AR627" s="22"/>
    </row>
    <row r="628" spans="1:44" s="26" customFormat="1" ht="13" hidden="1">
      <c r="A628" s="5"/>
      <c r="B628" s="5"/>
      <c r="C628" s="5"/>
      <c r="D628" s="53"/>
      <c r="E628" s="5"/>
      <c r="F628" s="5"/>
      <c r="G628" s="5"/>
      <c r="H628" s="5"/>
      <c r="I628" s="5"/>
      <c r="J628" s="5"/>
      <c r="K628" s="5"/>
      <c r="L628" s="5"/>
      <c r="M628" s="5"/>
      <c r="N628" s="5"/>
      <c r="O628" s="5"/>
      <c r="P628" s="5"/>
      <c r="Q628" s="89">
        <f t="shared" ref="Q628:Q689" si="126">+P628</f>
        <v>0</v>
      </c>
      <c r="R628" s="22"/>
      <c r="S628" s="22"/>
      <c r="T628" s="22"/>
      <c r="U628" s="22"/>
      <c r="V628" s="22"/>
      <c r="W628" s="22"/>
      <c r="X628" s="22"/>
      <c r="Y628" s="22"/>
      <c r="Z628" s="22"/>
      <c r="AA628" s="22"/>
      <c r="AB628" s="22"/>
      <c r="AC628" s="22"/>
      <c r="AD628" s="22"/>
      <c r="AE628" s="22"/>
      <c r="AF628" s="22"/>
      <c r="AG628" s="22"/>
      <c r="AH628" s="22"/>
      <c r="AI628" s="22"/>
      <c r="AJ628" s="22"/>
      <c r="AK628" s="22"/>
      <c r="AL628" s="22"/>
      <c r="AM628" s="22"/>
      <c r="AN628" s="22"/>
      <c r="AO628" s="22"/>
      <c r="AP628" s="22"/>
      <c r="AQ628" s="22"/>
      <c r="AR628" s="22"/>
    </row>
    <row r="629" spans="1:44" s="26" customFormat="1" ht="13" hidden="1">
      <c r="A629" s="5"/>
      <c r="B629" s="5"/>
      <c r="C629" s="5"/>
      <c r="D629" s="53"/>
      <c r="E629" s="5"/>
      <c r="F629" s="5"/>
      <c r="G629" s="5"/>
      <c r="H629" s="5"/>
      <c r="I629" s="5"/>
      <c r="J629" s="5"/>
      <c r="K629" s="5"/>
      <c r="L629" s="5"/>
      <c r="M629" s="5"/>
      <c r="N629" s="5"/>
      <c r="O629" s="5"/>
      <c r="P629" s="5"/>
      <c r="Q629" s="89">
        <f t="shared" si="126"/>
        <v>0</v>
      </c>
      <c r="R629" s="22"/>
      <c r="S629" s="22"/>
      <c r="T629" s="22"/>
      <c r="U629" s="22"/>
      <c r="V629" s="22"/>
      <c r="W629" s="22"/>
      <c r="X629" s="22"/>
      <c r="Y629" s="22"/>
      <c r="Z629" s="22"/>
      <c r="AA629" s="22"/>
      <c r="AB629" s="22"/>
      <c r="AC629" s="22"/>
      <c r="AD629" s="22"/>
      <c r="AE629" s="22"/>
      <c r="AF629" s="22"/>
      <c r="AG629" s="22"/>
      <c r="AH629" s="22"/>
      <c r="AI629" s="22"/>
      <c r="AJ629" s="22"/>
      <c r="AK629" s="22"/>
      <c r="AL629" s="22"/>
      <c r="AM629" s="22"/>
      <c r="AN629" s="22"/>
      <c r="AO629" s="22"/>
      <c r="AP629" s="22"/>
      <c r="AQ629" s="22"/>
      <c r="AR629" s="22"/>
    </row>
    <row r="630" spans="1:44" s="26" customFormat="1" ht="13" hidden="1">
      <c r="A630" s="5"/>
      <c r="B630" s="5"/>
      <c r="C630" s="5"/>
      <c r="D630" s="53"/>
      <c r="E630" s="5"/>
      <c r="F630" s="5"/>
      <c r="G630" s="5"/>
      <c r="H630" s="5"/>
      <c r="I630" s="5"/>
      <c r="J630" s="5"/>
      <c r="K630" s="5"/>
      <c r="L630" s="5"/>
      <c r="M630" s="5"/>
      <c r="N630" s="5"/>
      <c r="O630" s="5"/>
      <c r="P630" s="5"/>
      <c r="Q630" s="89">
        <f t="shared" si="126"/>
        <v>0</v>
      </c>
      <c r="R630" s="22"/>
      <c r="S630" s="22"/>
      <c r="T630" s="22"/>
      <c r="U630" s="22"/>
      <c r="V630" s="22"/>
      <c r="W630" s="22"/>
      <c r="X630" s="22"/>
      <c r="Y630" s="22"/>
      <c r="Z630" s="22"/>
      <c r="AA630" s="22"/>
      <c r="AB630" s="22"/>
      <c r="AC630" s="22"/>
      <c r="AD630" s="22"/>
      <c r="AE630" s="22"/>
      <c r="AF630" s="22"/>
      <c r="AG630" s="22"/>
      <c r="AH630" s="22"/>
      <c r="AI630" s="22"/>
      <c r="AJ630" s="22"/>
      <c r="AK630" s="22"/>
      <c r="AL630" s="22"/>
      <c r="AM630" s="22"/>
      <c r="AN630" s="22"/>
      <c r="AO630" s="22"/>
      <c r="AP630" s="22"/>
      <c r="AQ630" s="22"/>
      <c r="AR630" s="22"/>
    </row>
    <row r="631" spans="1:44" s="26" customFormat="1" ht="13" hidden="1">
      <c r="A631" s="5"/>
      <c r="B631" s="5"/>
      <c r="C631" s="5"/>
      <c r="D631" s="53"/>
      <c r="E631" s="5"/>
      <c r="F631" s="5"/>
      <c r="G631" s="5"/>
      <c r="H631" s="5"/>
      <c r="I631" s="5"/>
      <c r="J631" s="5"/>
      <c r="K631" s="5"/>
      <c r="L631" s="5"/>
      <c r="M631" s="5"/>
      <c r="N631" s="5"/>
      <c r="O631" s="5"/>
      <c r="P631" s="5"/>
      <c r="Q631" s="89">
        <f t="shared" si="126"/>
        <v>0</v>
      </c>
      <c r="R631" s="22"/>
      <c r="S631" s="22"/>
      <c r="T631" s="22"/>
      <c r="U631" s="22"/>
      <c r="V631" s="22"/>
      <c r="W631" s="22"/>
      <c r="X631" s="22"/>
      <c r="Y631" s="22"/>
      <c r="Z631" s="22"/>
      <c r="AA631" s="22"/>
      <c r="AB631" s="22"/>
      <c r="AC631" s="22"/>
      <c r="AD631" s="22"/>
      <c r="AE631" s="22"/>
      <c r="AF631" s="22"/>
      <c r="AG631" s="22"/>
      <c r="AH631" s="22"/>
      <c r="AI631" s="22"/>
      <c r="AJ631" s="22"/>
      <c r="AK631" s="22"/>
      <c r="AL631" s="22"/>
      <c r="AM631" s="22"/>
      <c r="AN631" s="22"/>
      <c r="AO631" s="22"/>
      <c r="AP631" s="22"/>
      <c r="AQ631" s="22"/>
      <c r="AR631" s="22"/>
    </row>
    <row r="632" spans="1:44" s="26" customFormat="1" ht="13" hidden="1">
      <c r="A632" s="5"/>
      <c r="B632" s="5"/>
      <c r="C632" s="5"/>
      <c r="D632" s="53"/>
      <c r="E632" s="5"/>
      <c r="F632" s="5"/>
      <c r="G632" s="5"/>
      <c r="H632" s="5"/>
      <c r="I632" s="5"/>
      <c r="J632" s="5"/>
      <c r="K632" s="5"/>
      <c r="L632" s="5"/>
      <c r="M632" s="5"/>
      <c r="N632" s="5"/>
      <c r="O632" s="5"/>
      <c r="P632" s="5"/>
      <c r="Q632" s="89">
        <f t="shared" si="126"/>
        <v>0</v>
      </c>
      <c r="R632" s="22"/>
      <c r="S632" s="22"/>
      <c r="T632" s="22"/>
      <c r="U632" s="22"/>
      <c r="V632" s="22"/>
      <c r="W632" s="22"/>
      <c r="X632" s="22"/>
      <c r="Y632" s="22"/>
      <c r="Z632" s="22"/>
      <c r="AA632" s="22"/>
      <c r="AB632" s="22"/>
      <c r="AC632" s="22"/>
      <c r="AD632" s="22"/>
      <c r="AE632" s="22"/>
      <c r="AF632" s="22"/>
      <c r="AG632" s="22"/>
      <c r="AH632" s="22"/>
      <c r="AI632" s="22"/>
      <c r="AJ632" s="22"/>
      <c r="AK632" s="22"/>
      <c r="AL632" s="22"/>
      <c r="AM632" s="22"/>
      <c r="AN632" s="22"/>
      <c r="AO632" s="22"/>
      <c r="AP632" s="22"/>
      <c r="AQ632" s="22"/>
      <c r="AR632" s="22"/>
    </row>
    <row r="633" spans="1:44" s="26" customFormat="1" ht="13" hidden="1">
      <c r="A633" s="5"/>
      <c r="B633" s="5"/>
      <c r="C633" s="5"/>
      <c r="D633" s="53"/>
      <c r="E633" s="5"/>
      <c r="F633" s="5"/>
      <c r="G633" s="5"/>
      <c r="H633" s="5"/>
      <c r="I633" s="5"/>
      <c r="J633" s="5"/>
      <c r="K633" s="5"/>
      <c r="L633" s="5"/>
      <c r="M633" s="5"/>
      <c r="N633" s="5"/>
      <c r="O633" s="5"/>
      <c r="P633" s="5"/>
      <c r="Q633" s="89">
        <f t="shared" si="126"/>
        <v>0</v>
      </c>
      <c r="R633" s="22"/>
      <c r="S633" s="22"/>
      <c r="T633" s="22"/>
      <c r="U633" s="22"/>
      <c r="V633" s="22"/>
      <c r="W633" s="22"/>
      <c r="X633" s="22"/>
      <c r="Y633" s="22"/>
      <c r="Z633" s="22"/>
      <c r="AA633" s="22"/>
      <c r="AB633" s="22"/>
      <c r="AC633" s="22"/>
      <c r="AD633" s="22"/>
      <c r="AE633" s="22"/>
      <c r="AF633" s="22"/>
      <c r="AG633" s="22"/>
      <c r="AH633" s="22"/>
      <c r="AI633" s="22"/>
      <c r="AJ633" s="22"/>
      <c r="AK633" s="22"/>
      <c r="AL633" s="22"/>
      <c r="AM633" s="22"/>
      <c r="AN633" s="22"/>
      <c r="AO633" s="22"/>
      <c r="AP633" s="22"/>
      <c r="AQ633" s="22"/>
      <c r="AR633" s="22"/>
    </row>
    <row r="634" spans="1:44" s="26" customFormat="1" ht="13" hidden="1">
      <c r="A634" s="5"/>
      <c r="B634" s="5"/>
      <c r="C634" s="5"/>
      <c r="D634" s="53"/>
      <c r="E634" s="5"/>
      <c r="F634" s="5"/>
      <c r="G634" s="5"/>
      <c r="H634" s="5"/>
      <c r="I634" s="5"/>
      <c r="J634" s="5"/>
      <c r="K634" s="5"/>
      <c r="L634" s="5"/>
      <c r="M634" s="5"/>
      <c r="N634" s="5"/>
      <c r="O634" s="5"/>
      <c r="P634" s="5"/>
      <c r="Q634" s="89">
        <f t="shared" si="126"/>
        <v>0</v>
      </c>
      <c r="R634" s="22"/>
      <c r="S634" s="22"/>
      <c r="T634" s="22"/>
      <c r="U634" s="22"/>
      <c r="V634" s="22"/>
      <c r="W634" s="22"/>
      <c r="X634" s="22"/>
      <c r="Y634" s="22"/>
      <c r="Z634" s="22"/>
      <c r="AA634" s="22"/>
      <c r="AB634" s="22"/>
      <c r="AC634" s="22"/>
      <c r="AD634" s="22"/>
      <c r="AE634" s="22"/>
      <c r="AF634" s="22"/>
      <c r="AG634" s="22"/>
      <c r="AH634" s="22"/>
      <c r="AI634" s="22"/>
      <c r="AJ634" s="22"/>
      <c r="AK634" s="22"/>
      <c r="AL634" s="22"/>
      <c r="AM634" s="22"/>
      <c r="AN634" s="22"/>
      <c r="AO634" s="22"/>
      <c r="AP634" s="22"/>
      <c r="AQ634" s="22"/>
      <c r="AR634" s="22"/>
    </row>
    <row r="635" spans="1:44" s="26" customFormat="1" ht="13" hidden="1">
      <c r="A635" s="5"/>
      <c r="B635" s="5"/>
      <c r="C635" s="5"/>
      <c r="D635" s="53"/>
      <c r="E635" s="5"/>
      <c r="F635" s="5"/>
      <c r="G635" s="5"/>
      <c r="H635" s="5"/>
      <c r="I635" s="5"/>
      <c r="J635" s="5"/>
      <c r="K635" s="5"/>
      <c r="L635" s="5"/>
      <c r="M635" s="5"/>
      <c r="N635" s="5"/>
      <c r="O635" s="5"/>
      <c r="P635" s="5"/>
      <c r="Q635" s="89">
        <f t="shared" si="126"/>
        <v>0</v>
      </c>
      <c r="R635" s="22"/>
      <c r="S635" s="22"/>
      <c r="T635" s="22"/>
      <c r="U635" s="22"/>
      <c r="V635" s="22"/>
      <c r="W635" s="22"/>
      <c r="X635" s="22"/>
      <c r="Y635" s="22"/>
      <c r="Z635" s="22"/>
      <c r="AA635" s="22"/>
      <c r="AB635" s="22"/>
      <c r="AC635" s="22"/>
      <c r="AD635" s="22"/>
      <c r="AE635" s="22"/>
      <c r="AF635" s="22"/>
      <c r="AG635" s="22"/>
      <c r="AH635" s="22"/>
      <c r="AI635" s="22"/>
      <c r="AJ635" s="22"/>
      <c r="AK635" s="22"/>
      <c r="AL635" s="22"/>
      <c r="AM635" s="22"/>
      <c r="AN635" s="22"/>
      <c r="AO635" s="22"/>
      <c r="AP635" s="22"/>
      <c r="AQ635" s="22"/>
      <c r="AR635" s="22"/>
    </row>
    <row r="636" spans="1:44" s="26" customFormat="1" ht="13" hidden="1">
      <c r="A636" s="5"/>
      <c r="B636" s="5"/>
      <c r="C636" s="5"/>
      <c r="D636" s="53"/>
      <c r="E636" s="5"/>
      <c r="F636" s="5"/>
      <c r="G636" s="5"/>
      <c r="H636" s="5"/>
      <c r="I636" s="5"/>
      <c r="J636" s="5"/>
      <c r="K636" s="5"/>
      <c r="L636" s="5"/>
      <c r="M636" s="5"/>
      <c r="N636" s="5"/>
      <c r="O636" s="5"/>
      <c r="P636" s="5"/>
      <c r="Q636" s="89">
        <f t="shared" si="126"/>
        <v>0</v>
      </c>
      <c r="R636" s="22"/>
      <c r="S636" s="22"/>
      <c r="T636" s="22"/>
      <c r="U636" s="22"/>
      <c r="V636" s="22"/>
      <c r="W636" s="22"/>
      <c r="X636" s="22"/>
      <c r="Y636" s="22"/>
      <c r="Z636" s="22"/>
      <c r="AA636" s="22"/>
      <c r="AB636" s="22"/>
      <c r="AC636" s="22"/>
      <c r="AD636" s="22"/>
      <c r="AE636" s="22"/>
      <c r="AF636" s="22"/>
      <c r="AG636" s="22"/>
      <c r="AH636" s="22"/>
      <c r="AI636" s="22"/>
      <c r="AJ636" s="22"/>
      <c r="AK636" s="22"/>
      <c r="AL636" s="22"/>
      <c r="AM636" s="22"/>
      <c r="AN636" s="22"/>
      <c r="AO636" s="22"/>
      <c r="AP636" s="22"/>
      <c r="AQ636" s="22"/>
      <c r="AR636" s="22"/>
    </row>
    <row r="637" spans="1:44" s="26" customFormat="1" ht="13" hidden="1">
      <c r="A637" s="5"/>
      <c r="B637" s="5"/>
      <c r="C637" s="5"/>
      <c r="D637" s="53"/>
      <c r="E637" s="5"/>
      <c r="F637" s="5"/>
      <c r="G637" s="5"/>
      <c r="H637" s="5"/>
      <c r="I637" s="5"/>
      <c r="J637" s="5"/>
      <c r="K637" s="5"/>
      <c r="L637" s="5"/>
      <c r="M637" s="5"/>
      <c r="N637" s="5"/>
      <c r="O637" s="5"/>
      <c r="P637" s="5"/>
      <c r="Q637" s="89">
        <f t="shared" si="126"/>
        <v>0</v>
      </c>
      <c r="R637" s="22"/>
      <c r="S637" s="22"/>
      <c r="T637" s="22"/>
      <c r="U637" s="22"/>
      <c r="V637" s="22"/>
      <c r="W637" s="22"/>
      <c r="X637" s="22"/>
      <c r="Y637" s="22"/>
      <c r="Z637" s="22"/>
      <c r="AA637" s="22"/>
      <c r="AB637" s="22"/>
      <c r="AC637" s="22"/>
      <c r="AD637" s="22"/>
      <c r="AE637" s="22"/>
      <c r="AF637" s="22"/>
      <c r="AG637" s="22"/>
      <c r="AH637" s="22"/>
      <c r="AI637" s="22"/>
      <c r="AJ637" s="22"/>
      <c r="AK637" s="22"/>
      <c r="AL637" s="22"/>
      <c r="AM637" s="22"/>
      <c r="AN637" s="22"/>
      <c r="AO637" s="22"/>
      <c r="AP637" s="22"/>
      <c r="AQ637" s="22"/>
      <c r="AR637" s="22"/>
    </row>
    <row r="638" spans="1:44" s="26" customFormat="1" ht="13" hidden="1">
      <c r="A638" s="5"/>
      <c r="B638" s="5"/>
      <c r="C638" s="5"/>
      <c r="D638" s="53"/>
      <c r="E638" s="5"/>
      <c r="F638" s="5"/>
      <c r="G638" s="5"/>
      <c r="H638" s="5"/>
      <c r="I638" s="5"/>
      <c r="J638" s="5"/>
      <c r="K638" s="5"/>
      <c r="L638" s="5"/>
      <c r="M638" s="5"/>
      <c r="N638" s="5"/>
      <c r="O638" s="5"/>
      <c r="P638" s="5"/>
      <c r="Q638" s="89">
        <f t="shared" si="126"/>
        <v>0</v>
      </c>
      <c r="R638" s="22"/>
      <c r="S638" s="22"/>
      <c r="T638" s="22"/>
      <c r="U638" s="22"/>
      <c r="V638" s="22"/>
      <c r="W638" s="22"/>
      <c r="X638" s="22"/>
      <c r="Y638" s="22"/>
      <c r="Z638" s="22"/>
      <c r="AA638" s="22"/>
      <c r="AB638" s="22"/>
      <c r="AC638" s="22"/>
      <c r="AD638" s="22"/>
      <c r="AE638" s="22"/>
      <c r="AF638" s="22"/>
      <c r="AG638" s="22"/>
      <c r="AH638" s="22"/>
      <c r="AI638" s="22"/>
      <c r="AJ638" s="22"/>
      <c r="AK638" s="22"/>
      <c r="AL638" s="22"/>
      <c r="AM638" s="22"/>
      <c r="AN638" s="22"/>
      <c r="AO638" s="22"/>
      <c r="AP638" s="22"/>
      <c r="AQ638" s="22"/>
      <c r="AR638" s="22"/>
    </row>
    <row r="639" spans="1:44" s="26" customFormat="1" ht="13" hidden="1">
      <c r="A639" s="5"/>
      <c r="B639" s="5"/>
      <c r="C639" s="5"/>
      <c r="D639" s="53"/>
      <c r="E639" s="5"/>
      <c r="F639" s="5"/>
      <c r="G639" s="5"/>
      <c r="H639" s="5"/>
      <c r="I639" s="5"/>
      <c r="J639" s="5"/>
      <c r="K639" s="5"/>
      <c r="L639" s="5"/>
      <c r="M639" s="5"/>
      <c r="N639" s="5"/>
      <c r="O639" s="5"/>
      <c r="P639" s="5"/>
      <c r="Q639" s="89">
        <f t="shared" si="126"/>
        <v>0</v>
      </c>
      <c r="R639" s="22"/>
      <c r="S639" s="22"/>
      <c r="T639" s="22"/>
      <c r="U639" s="22"/>
      <c r="V639" s="22"/>
      <c r="W639" s="22"/>
      <c r="X639" s="22"/>
      <c r="Y639" s="22"/>
      <c r="Z639" s="22"/>
      <c r="AA639" s="22"/>
      <c r="AB639" s="22"/>
      <c r="AC639" s="22"/>
      <c r="AD639" s="22"/>
      <c r="AE639" s="22"/>
      <c r="AF639" s="22"/>
      <c r="AG639" s="22"/>
      <c r="AH639" s="22"/>
      <c r="AI639" s="22"/>
      <c r="AJ639" s="22"/>
      <c r="AK639" s="22"/>
      <c r="AL639" s="22"/>
      <c r="AM639" s="22"/>
      <c r="AN639" s="22"/>
      <c r="AO639" s="22"/>
      <c r="AP639" s="22"/>
      <c r="AQ639" s="22"/>
      <c r="AR639" s="22"/>
    </row>
    <row r="640" spans="1:44" s="26" customFormat="1" ht="13" hidden="1">
      <c r="A640" s="5"/>
      <c r="B640" s="5"/>
      <c r="C640" s="5"/>
      <c r="D640" s="53"/>
      <c r="E640" s="5"/>
      <c r="F640" s="5"/>
      <c r="G640" s="5"/>
      <c r="H640" s="5"/>
      <c r="I640" s="5"/>
      <c r="J640" s="5"/>
      <c r="K640" s="5"/>
      <c r="L640" s="5"/>
      <c r="M640" s="5"/>
      <c r="N640" s="5"/>
      <c r="O640" s="5"/>
      <c r="P640" s="5"/>
      <c r="Q640" s="89">
        <f t="shared" si="126"/>
        <v>0</v>
      </c>
      <c r="R640" s="22"/>
      <c r="S640" s="22"/>
      <c r="T640" s="22"/>
      <c r="U640" s="22"/>
      <c r="V640" s="22"/>
      <c r="W640" s="22"/>
      <c r="X640" s="22"/>
      <c r="Y640" s="22"/>
      <c r="Z640" s="22"/>
      <c r="AA640" s="22"/>
      <c r="AB640" s="22"/>
      <c r="AC640" s="22"/>
      <c r="AD640" s="22"/>
      <c r="AE640" s="22"/>
      <c r="AF640" s="22"/>
      <c r="AG640" s="22"/>
      <c r="AH640" s="22"/>
      <c r="AI640" s="22"/>
      <c r="AJ640" s="22"/>
      <c r="AK640" s="22"/>
      <c r="AL640" s="22"/>
      <c r="AM640" s="22"/>
      <c r="AN640" s="22"/>
      <c r="AO640" s="22"/>
      <c r="AP640" s="22"/>
      <c r="AQ640" s="22"/>
      <c r="AR640" s="22"/>
    </row>
    <row r="641" spans="1:44" s="26" customFormat="1" ht="13" hidden="1">
      <c r="A641" s="5"/>
      <c r="B641" s="5"/>
      <c r="C641" s="5"/>
      <c r="D641" s="53"/>
      <c r="E641" s="5"/>
      <c r="F641" s="5"/>
      <c r="G641" s="5"/>
      <c r="H641" s="5"/>
      <c r="I641" s="5"/>
      <c r="J641" s="5"/>
      <c r="K641" s="5"/>
      <c r="L641" s="5"/>
      <c r="M641" s="5"/>
      <c r="N641" s="5"/>
      <c r="O641" s="5"/>
      <c r="P641" s="5"/>
      <c r="Q641" s="89">
        <f t="shared" si="126"/>
        <v>0</v>
      </c>
      <c r="R641" s="22"/>
      <c r="S641" s="22"/>
      <c r="T641" s="22"/>
      <c r="U641" s="22"/>
      <c r="V641" s="22"/>
      <c r="W641" s="22"/>
      <c r="X641" s="22"/>
      <c r="Y641" s="22"/>
      <c r="Z641" s="22"/>
      <c r="AA641" s="22"/>
      <c r="AB641" s="22"/>
      <c r="AC641" s="22"/>
      <c r="AD641" s="22"/>
      <c r="AE641" s="22"/>
      <c r="AF641" s="22"/>
      <c r="AG641" s="22"/>
      <c r="AH641" s="22"/>
      <c r="AI641" s="22"/>
      <c r="AJ641" s="22"/>
      <c r="AK641" s="22"/>
      <c r="AL641" s="22"/>
      <c r="AM641" s="22"/>
      <c r="AN641" s="22"/>
      <c r="AO641" s="22"/>
      <c r="AP641" s="22"/>
      <c r="AQ641" s="22"/>
      <c r="AR641" s="22"/>
    </row>
    <row r="642" spans="1:44" s="26" customFormat="1" ht="13" hidden="1">
      <c r="A642" s="5"/>
      <c r="B642" s="5"/>
      <c r="C642" s="5"/>
      <c r="D642" s="53"/>
      <c r="E642" s="5"/>
      <c r="F642" s="5"/>
      <c r="G642" s="5"/>
      <c r="H642" s="5"/>
      <c r="I642" s="5"/>
      <c r="J642" s="5"/>
      <c r="K642" s="5"/>
      <c r="L642" s="5"/>
      <c r="M642" s="5"/>
      <c r="N642" s="5"/>
      <c r="O642" s="5"/>
      <c r="P642" s="5"/>
      <c r="Q642" s="89">
        <f t="shared" si="126"/>
        <v>0</v>
      </c>
      <c r="R642" s="22"/>
      <c r="S642" s="22"/>
      <c r="T642" s="22"/>
      <c r="U642" s="22"/>
      <c r="V642" s="22"/>
      <c r="W642" s="22"/>
      <c r="X642" s="22"/>
      <c r="Y642" s="22"/>
      <c r="Z642" s="22"/>
      <c r="AA642" s="22"/>
      <c r="AB642" s="22"/>
      <c r="AC642" s="22"/>
      <c r="AD642" s="22"/>
      <c r="AE642" s="22"/>
      <c r="AF642" s="22"/>
      <c r="AG642" s="22"/>
      <c r="AH642" s="22"/>
      <c r="AI642" s="22"/>
      <c r="AJ642" s="22"/>
      <c r="AK642" s="22"/>
      <c r="AL642" s="22"/>
      <c r="AM642" s="22"/>
      <c r="AN642" s="22"/>
      <c r="AO642" s="22"/>
      <c r="AP642" s="22"/>
      <c r="AQ642" s="22"/>
      <c r="AR642" s="22"/>
    </row>
    <row r="643" spans="1:44" s="26" customFormat="1" ht="13" hidden="1">
      <c r="A643" s="5"/>
      <c r="B643" s="5"/>
      <c r="C643" s="5"/>
      <c r="D643" s="53"/>
      <c r="E643" s="5"/>
      <c r="F643" s="5"/>
      <c r="G643" s="5"/>
      <c r="H643" s="5"/>
      <c r="I643" s="5"/>
      <c r="J643" s="5"/>
      <c r="K643" s="5"/>
      <c r="L643" s="5"/>
      <c r="M643" s="5"/>
      <c r="N643" s="5"/>
      <c r="O643" s="5"/>
      <c r="P643" s="5"/>
      <c r="Q643" s="89">
        <f t="shared" si="126"/>
        <v>0</v>
      </c>
      <c r="R643" s="22"/>
      <c r="S643" s="22"/>
      <c r="T643" s="22"/>
      <c r="U643" s="22"/>
      <c r="V643" s="22"/>
      <c r="W643" s="22"/>
      <c r="X643" s="22"/>
      <c r="Y643" s="22"/>
      <c r="Z643" s="22"/>
      <c r="AA643" s="22"/>
      <c r="AB643" s="22"/>
      <c r="AC643" s="22"/>
      <c r="AD643" s="22"/>
      <c r="AE643" s="22"/>
      <c r="AF643" s="22"/>
      <c r="AG643" s="22"/>
      <c r="AH643" s="22"/>
      <c r="AI643" s="22"/>
      <c r="AJ643" s="22"/>
      <c r="AK643" s="22"/>
      <c r="AL643" s="22"/>
      <c r="AM643" s="22"/>
      <c r="AN643" s="22"/>
      <c r="AO643" s="22"/>
      <c r="AP643" s="22"/>
      <c r="AQ643" s="22"/>
      <c r="AR643" s="22"/>
    </row>
    <row r="644" spans="1:44" s="21" customFormat="1" ht="13" hidden="1">
      <c r="A644" s="5"/>
      <c r="B644" s="5"/>
      <c r="C644" s="5"/>
      <c r="D644" s="53"/>
      <c r="E644" s="5"/>
      <c r="F644" s="5"/>
      <c r="G644" s="5"/>
      <c r="H644" s="5"/>
      <c r="I644" s="5"/>
      <c r="J644" s="5"/>
      <c r="K644" s="5"/>
      <c r="L644" s="5"/>
      <c r="M644" s="5"/>
      <c r="N644" s="5"/>
      <c r="O644" s="5"/>
      <c r="P644" s="5"/>
      <c r="Q644" s="89">
        <f t="shared" si="126"/>
        <v>0</v>
      </c>
      <c r="R644" s="22"/>
      <c r="S644" s="22"/>
      <c r="T644" s="22"/>
      <c r="U644" s="22"/>
      <c r="V644" s="22"/>
      <c r="W644" s="22"/>
      <c r="X644" s="20"/>
      <c r="Y644" s="20"/>
      <c r="Z644" s="20"/>
      <c r="AA644" s="20"/>
      <c r="AB644" s="20"/>
      <c r="AC644" s="20"/>
      <c r="AD644" s="20"/>
      <c r="AE644" s="20"/>
      <c r="AF644" s="20"/>
      <c r="AG644" s="20"/>
      <c r="AH644" s="20"/>
      <c r="AI644" s="20"/>
      <c r="AJ644" s="20"/>
      <c r="AK644" s="20"/>
      <c r="AL644" s="20"/>
      <c r="AM644" s="20"/>
      <c r="AN644" s="20"/>
      <c r="AO644" s="20"/>
      <c r="AP644" s="20"/>
      <c r="AQ644" s="20"/>
      <c r="AR644" s="20"/>
    </row>
    <row r="645" spans="1:44" s="21" customFormat="1" ht="13" hidden="1">
      <c r="A645" s="5"/>
      <c r="B645" s="5"/>
      <c r="C645" s="5"/>
      <c r="D645" s="53"/>
      <c r="E645" s="5"/>
      <c r="F645" s="5"/>
      <c r="G645" s="5"/>
      <c r="H645" s="5"/>
      <c r="I645" s="5"/>
      <c r="J645" s="5"/>
      <c r="K645" s="5"/>
      <c r="L645" s="5"/>
      <c r="M645" s="5"/>
      <c r="N645" s="5"/>
      <c r="O645" s="5"/>
      <c r="P645" s="5"/>
      <c r="Q645" s="89">
        <f t="shared" si="126"/>
        <v>0</v>
      </c>
      <c r="R645" s="22"/>
      <c r="S645" s="22"/>
      <c r="T645" s="22"/>
      <c r="U645" s="22"/>
      <c r="V645" s="22"/>
      <c r="W645" s="22"/>
      <c r="X645" s="20"/>
      <c r="Y645" s="20"/>
      <c r="Z645" s="20"/>
      <c r="AA645" s="20"/>
      <c r="AB645" s="20"/>
      <c r="AC645" s="20"/>
      <c r="AD645" s="20"/>
      <c r="AE645" s="20"/>
      <c r="AF645" s="20"/>
      <c r="AG645" s="20"/>
      <c r="AH645" s="20"/>
      <c r="AI645" s="20"/>
      <c r="AJ645" s="20"/>
      <c r="AK645" s="20"/>
      <c r="AL645" s="20"/>
      <c r="AM645" s="20"/>
      <c r="AN645" s="20"/>
      <c r="AO645" s="20"/>
      <c r="AP645" s="20"/>
      <c r="AQ645" s="20"/>
      <c r="AR645" s="20"/>
    </row>
    <row r="646" spans="1:44" s="21" customFormat="1" ht="13" hidden="1">
      <c r="A646" s="5"/>
      <c r="B646" s="5"/>
      <c r="C646" s="5"/>
      <c r="D646" s="53"/>
      <c r="E646" s="5"/>
      <c r="F646" s="5"/>
      <c r="G646" s="5"/>
      <c r="H646" s="5"/>
      <c r="I646" s="5"/>
      <c r="J646" s="5"/>
      <c r="K646" s="5"/>
      <c r="L646" s="5"/>
      <c r="M646" s="5"/>
      <c r="N646" s="5"/>
      <c r="O646" s="5"/>
      <c r="P646" s="5"/>
      <c r="Q646" s="89">
        <f t="shared" si="126"/>
        <v>0</v>
      </c>
      <c r="R646" s="22"/>
      <c r="S646" s="22"/>
      <c r="T646" s="22"/>
      <c r="U646" s="22"/>
      <c r="V646" s="22"/>
      <c r="W646" s="22"/>
      <c r="X646" s="20"/>
      <c r="Y646" s="20"/>
      <c r="Z646" s="20"/>
      <c r="AA646" s="20"/>
      <c r="AB646" s="20"/>
      <c r="AC646" s="20"/>
      <c r="AD646" s="20"/>
      <c r="AE646" s="20"/>
      <c r="AF646" s="20"/>
      <c r="AG646" s="20"/>
      <c r="AH646" s="20"/>
      <c r="AI646" s="20"/>
      <c r="AJ646" s="20"/>
      <c r="AK646" s="20"/>
      <c r="AL646" s="20"/>
      <c r="AM646" s="20"/>
      <c r="AN646" s="20"/>
      <c r="AO646" s="20"/>
      <c r="AP646" s="20"/>
      <c r="AQ646" s="20"/>
      <c r="AR646" s="20"/>
    </row>
    <row r="647" spans="1:44" s="21" customFormat="1" ht="13" hidden="1">
      <c r="A647" s="5"/>
      <c r="B647" s="5"/>
      <c r="C647" s="5"/>
      <c r="D647" s="53"/>
      <c r="E647" s="5"/>
      <c r="F647" s="5"/>
      <c r="G647" s="5"/>
      <c r="H647" s="5"/>
      <c r="I647" s="5"/>
      <c r="J647" s="5"/>
      <c r="K647" s="5"/>
      <c r="L647" s="5"/>
      <c r="M647" s="5"/>
      <c r="N647" s="5"/>
      <c r="O647" s="5"/>
      <c r="P647" s="5"/>
      <c r="Q647" s="89">
        <f t="shared" si="126"/>
        <v>0</v>
      </c>
      <c r="R647" s="22"/>
      <c r="S647" s="22"/>
      <c r="T647" s="22"/>
      <c r="U647" s="22"/>
      <c r="V647" s="22"/>
      <c r="W647" s="22"/>
      <c r="X647" s="20"/>
      <c r="Y647" s="20"/>
      <c r="Z647" s="20"/>
      <c r="AA647" s="20"/>
      <c r="AB647" s="20"/>
      <c r="AC647" s="20"/>
      <c r="AD647" s="20"/>
      <c r="AE647" s="20"/>
      <c r="AF647" s="20"/>
      <c r="AG647" s="20"/>
      <c r="AH647" s="20"/>
      <c r="AI647" s="20"/>
      <c r="AJ647" s="20"/>
      <c r="AK647" s="20"/>
      <c r="AL647" s="20"/>
      <c r="AM647" s="20"/>
      <c r="AN647" s="20"/>
      <c r="AO647" s="20"/>
      <c r="AP647" s="20"/>
      <c r="AQ647" s="20"/>
      <c r="AR647" s="20"/>
    </row>
    <row r="648" spans="1:44" s="21" customFormat="1" ht="13" hidden="1">
      <c r="A648" s="5"/>
      <c r="B648" s="5"/>
      <c r="C648" s="5"/>
      <c r="D648" s="53"/>
      <c r="E648" s="5"/>
      <c r="F648" s="5"/>
      <c r="G648" s="5"/>
      <c r="H648" s="5"/>
      <c r="I648" s="5"/>
      <c r="J648" s="5"/>
      <c r="K648" s="5"/>
      <c r="L648" s="5"/>
      <c r="M648" s="5"/>
      <c r="N648" s="5"/>
      <c r="O648" s="5"/>
      <c r="P648" s="5"/>
      <c r="Q648" s="89">
        <f t="shared" si="126"/>
        <v>0</v>
      </c>
      <c r="R648" s="22"/>
      <c r="S648" s="22"/>
      <c r="T648" s="22"/>
      <c r="U648" s="22"/>
      <c r="V648" s="22"/>
      <c r="W648" s="22"/>
      <c r="X648" s="20"/>
      <c r="Y648" s="20"/>
      <c r="Z648" s="20"/>
      <c r="AA648" s="20"/>
      <c r="AB648" s="20"/>
      <c r="AC648" s="20"/>
      <c r="AD648" s="20"/>
      <c r="AE648" s="20"/>
      <c r="AF648" s="20"/>
      <c r="AG648" s="20"/>
      <c r="AH648" s="20"/>
      <c r="AI648" s="20"/>
      <c r="AJ648" s="20"/>
      <c r="AK648" s="20"/>
      <c r="AL648" s="20"/>
      <c r="AM648" s="20"/>
      <c r="AN648" s="20"/>
      <c r="AO648" s="20"/>
      <c r="AP648" s="20"/>
      <c r="AQ648" s="20"/>
      <c r="AR648" s="20"/>
    </row>
    <row r="649" spans="1:44" s="21" customFormat="1" ht="13" hidden="1">
      <c r="A649" s="5"/>
      <c r="B649" s="5"/>
      <c r="C649" s="5"/>
      <c r="D649" s="53"/>
      <c r="E649" s="5"/>
      <c r="F649" s="5"/>
      <c r="G649" s="5"/>
      <c r="H649" s="5"/>
      <c r="I649" s="5"/>
      <c r="J649" s="5"/>
      <c r="K649" s="5"/>
      <c r="L649" s="5"/>
      <c r="M649" s="5"/>
      <c r="N649" s="5"/>
      <c r="O649" s="5"/>
      <c r="P649" s="5"/>
      <c r="Q649" s="89">
        <f t="shared" si="126"/>
        <v>0</v>
      </c>
      <c r="R649" s="22"/>
      <c r="S649" s="22"/>
      <c r="T649" s="22"/>
      <c r="U649" s="22"/>
      <c r="V649" s="22"/>
      <c r="W649" s="22"/>
      <c r="X649" s="20"/>
      <c r="Y649" s="20"/>
      <c r="Z649" s="20"/>
      <c r="AA649" s="20"/>
      <c r="AB649" s="20"/>
      <c r="AC649" s="20"/>
      <c r="AD649" s="20"/>
      <c r="AE649" s="20"/>
      <c r="AF649" s="20"/>
      <c r="AG649" s="20"/>
      <c r="AH649" s="20"/>
      <c r="AI649" s="20"/>
      <c r="AJ649" s="20"/>
      <c r="AK649" s="20"/>
      <c r="AL649" s="20"/>
      <c r="AM649" s="20"/>
      <c r="AN649" s="20"/>
      <c r="AO649" s="20"/>
      <c r="AP649" s="20"/>
      <c r="AQ649" s="20"/>
      <c r="AR649" s="20"/>
    </row>
    <row r="650" spans="1:44" s="21" customFormat="1" ht="13" hidden="1">
      <c r="A650" s="5"/>
      <c r="B650" s="5"/>
      <c r="C650" s="5"/>
      <c r="D650" s="53"/>
      <c r="E650" s="5"/>
      <c r="F650" s="5"/>
      <c r="G650" s="5"/>
      <c r="H650" s="5"/>
      <c r="I650" s="5"/>
      <c r="J650" s="5"/>
      <c r="K650" s="5"/>
      <c r="L650" s="5"/>
      <c r="M650" s="5"/>
      <c r="N650" s="5"/>
      <c r="O650" s="5"/>
      <c r="P650" s="5"/>
      <c r="Q650" s="89">
        <f t="shared" si="126"/>
        <v>0</v>
      </c>
      <c r="R650" s="22"/>
      <c r="S650" s="22"/>
      <c r="T650" s="22"/>
      <c r="U650" s="22"/>
      <c r="V650" s="22"/>
      <c r="W650" s="22"/>
      <c r="X650" s="20"/>
      <c r="Y650" s="20"/>
      <c r="Z650" s="20"/>
      <c r="AA650" s="20"/>
      <c r="AB650" s="20"/>
      <c r="AC650" s="20"/>
      <c r="AD650" s="20"/>
      <c r="AE650" s="20"/>
      <c r="AF650" s="20"/>
      <c r="AG650" s="20"/>
      <c r="AH650" s="20"/>
      <c r="AI650" s="20"/>
      <c r="AJ650" s="20"/>
      <c r="AK650" s="20"/>
      <c r="AL650" s="20"/>
      <c r="AM650" s="20"/>
      <c r="AN650" s="20"/>
      <c r="AO650" s="20"/>
      <c r="AP650" s="20"/>
      <c r="AQ650" s="20"/>
      <c r="AR650" s="20"/>
    </row>
    <row r="651" spans="1:44" s="21" customFormat="1" ht="13" hidden="1">
      <c r="A651" s="5"/>
      <c r="B651" s="5"/>
      <c r="C651" s="5"/>
      <c r="D651" s="53"/>
      <c r="E651" s="5"/>
      <c r="F651" s="5"/>
      <c r="G651" s="5"/>
      <c r="H651" s="5"/>
      <c r="I651" s="5"/>
      <c r="J651" s="5"/>
      <c r="K651" s="5"/>
      <c r="L651" s="5"/>
      <c r="M651" s="5"/>
      <c r="N651" s="5"/>
      <c r="O651" s="5"/>
      <c r="P651" s="5"/>
      <c r="Q651" s="89">
        <f t="shared" si="126"/>
        <v>0</v>
      </c>
      <c r="R651" s="22"/>
      <c r="S651" s="22"/>
      <c r="T651" s="22"/>
      <c r="U651" s="22"/>
      <c r="V651" s="22"/>
      <c r="W651" s="22"/>
      <c r="X651" s="20"/>
      <c r="Y651" s="20"/>
      <c r="Z651" s="20"/>
      <c r="AA651" s="20"/>
      <c r="AB651" s="20"/>
      <c r="AC651" s="20"/>
      <c r="AD651" s="20"/>
      <c r="AE651" s="20"/>
      <c r="AF651" s="20"/>
      <c r="AG651" s="20"/>
      <c r="AH651" s="20"/>
      <c r="AI651" s="20"/>
      <c r="AJ651" s="20"/>
      <c r="AK651" s="20"/>
      <c r="AL651" s="20"/>
      <c r="AM651" s="20"/>
      <c r="AN651" s="20"/>
      <c r="AO651" s="20"/>
      <c r="AP651" s="20"/>
      <c r="AQ651" s="20"/>
      <c r="AR651" s="20"/>
    </row>
    <row r="652" spans="1:44" s="21" customFormat="1" ht="13" hidden="1">
      <c r="A652" s="5"/>
      <c r="B652" s="5"/>
      <c r="C652" s="5"/>
      <c r="D652" s="53"/>
      <c r="E652" s="5"/>
      <c r="F652" s="5"/>
      <c r="G652" s="5"/>
      <c r="H652" s="5"/>
      <c r="I652" s="5"/>
      <c r="J652" s="5"/>
      <c r="K652" s="5"/>
      <c r="L652" s="5"/>
      <c r="M652" s="5"/>
      <c r="N652" s="5"/>
      <c r="O652" s="5"/>
      <c r="P652" s="5"/>
      <c r="Q652" s="89">
        <f t="shared" si="126"/>
        <v>0</v>
      </c>
      <c r="R652" s="22"/>
      <c r="S652" s="22"/>
      <c r="T652" s="22"/>
      <c r="U652" s="22"/>
      <c r="V652" s="22"/>
      <c r="W652" s="22"/>
      <c r="X652" s="20"/>
      <c r="Y652" s="20"/>
      <c r="Z652" s="20"/>
      <c r="AA652" s="20"/>
      <c r="AB652" s="20"/>
      <c r="AC652" s="20"/>
      <c r="AD652" s="20"/>
      <c r="AE652" s="20"/>
      <c r="AF652" s="20"/>
      <c r="AG652" s="20"/>
      <c r="AH652" s="20"/>
      <c r="AI652" s="20"/>
      <c r="AJ652" s="20"/>
      <c r="AK652" s="20"/>
      <c r="AL652" s="20"/>
      <c r="AM652" s="20"/>
      <c r="AN652" s="20"/>
      <c r="AO652" s="20"/>
      <c r="AP652" s="20"/>
      <c r="AQ652" s="20"/>
      <c r="AR652" s="20"/>
    </row>
    <row r="653" spans="1:44" s="21" customFormat="1" ht="13" hidden="1">
      <c r="A653" s="5"/>
      <c r="B653" s="5"/>
      <c r="C653" s="5"/>
      <c r="D653" s="53"/>
      <c r="E653" s="5"/>
      <c r="F653" s="5"/>
      <c r="G653" s="5"/>
      <c r="H653" s="5"/>
      <c r="I653" s="5"/>
      <c r="J653" s="5"/>
      <c r="K653" s="5"/>
      <c r="L653" s="5"/>
      <c r="M653" s="5"/>
      <c r="N653" s="5"/>
      <c r="O653" s="5"/>
      <c r="P653" s="5"/>
      <c r="Q653" s="89">
        <f t="shared" si="126"/>
        <v>0</v>
      </c>
      <c r="R653" s="22"/>
      <c r="S653" s="22"/>
      <c r="T653" s="22"/>
      <c r="U653" s="22"/>
      <c r="V653" s="22"/>
      <c r="W653" s="22"/>
      <c r="X653" s="20"/>
      <c r="Y653" s="20"/>
      <c r="Z653" s="20"/>
      <c r="AA653" s="20"/>
      <c r="AB653" s="20"/>
      <c r="AC653" s="20"/>
      <c r="AD653" s="20"/>
      <c r="AE653" s="20"/>
      <c r="AF653" s="20"/>
      <c r="AG653" s="20"/>
      <c r="AH653" s="20"/>
      <c r="AI653" s="20"/>
      <c r="AJ653" s="20"/>
      <c r="AK653" s="20"/>
      <c r="AL653" s="20"/>
      <c r="AM653" s="20"/>
      <c r="AN653" s="20"/>
      <c r="AO653" s="20"/>
      <c r="AP653" s="20"/>
      <c r="AQ653" s="20"/>
      <c r="AR653" s="20"/>
    </row>
    <row r="654" spans="1:44" s="21" customFormat="1" ht="13" hidden="1">
      <c r="A654" s="5"/>
      <c r="B654" s="5"/>
      <c r="C654" s="5"/>
      <c r="D654" s="53"/>
      <c r="E654" s="5"/>
      <c r="F654" s="5"/>
      <c r="G654" s="5"/>
      <c r="H654" s="5"/>
      <c r="I654" s="5"/>
      <c r="J654" s="5"/>
      <c r="K654" s="5"/>
      <c r="L654" s="5"/>
      <c r="M654" s="5"/>
      <c r="N654" s="5"/>
      <c r="O654" s="5"/>
      <c r="P654" s="5"/>
      <c r="Q654" s="89">
        <f t="shared" si="126"/>
        <v>0</v>
      </c>
      <c r="R654" s="22"/>
      <c r="S654" s="22"/>
      <c r="T654" s="22"/>
      <c r="U654" s="22"/>
      <c r="V654" s="22"/>
      <c r="W654" s="22"/>
      <c r="X654" s="20"/>
      <c r="Y654" s="20"/>
      <c r="Z654" s="20"/>
      <c r="AA654" s="20"/>
      <c r="AB654" s="20"/>
      <c r="AC654" s="20"/>
      <c r="AD654" s="20"/>
      <c r="AE654" s="20"/>
      <c r="AF654" s="20"/>
      <c r="AG654" s="20"/>
      <c r="AH654" s="20"/>
      <c r="AI654" s="20"/>
      <c r="AJ654" s="20"/>
      <c r="AK654" s="20"/>
      <c r="AL654" s="20"/>
      <c r="AM654" s="20"/>
      <c r="AN654" s="20"/>
      <c r="AO654" s="20"/>
      <c r="AP654" s="20"/>
      <c r="AQ654" s="20"/>
      <c r="AR654" s="20"/>
    </row>
    <row r="655" spans="1:44" s="21" customFormat="1" ht="13" hidden="1">
      <c r="A655" s="5"/>
      <c r="B655" s="5"/>
      <c r="C655" s="5"/>
      <c r="D655" s="53"/>
      <c r="E655" s="5"/>
      <c r="F655" s="5"/>
      <c r="G655" s="5"/>
      <c r="H655" s="5"/>
      <c r="I655" s="5"/>
      <c r="J655" s="5"/>
      <c r="K655" s="5"/>
      <c r="L655" s="5"/>
      <c r="M655" s="5"/>
      <c r="N655" s="5"/>
      <c r="O655" s="5"/>
      <c r="P655" s="5"/>
      <c r="Q655" s="89">
        <f t="shared" si="126"/>
        <v>0</v>
      </c>
      <c r="R655" s="22"/>
      <c r="S655" s="22"/>
      <c r="T655" s="22"/>
      <c r="U655" s="22"/>
      <c r="V655" s="22"/>
      <c r="W655" s="22"/>
      <c r="X655" s="20"/>
      <c r="Y655" s="20"/>
      <c r="Z655" s="20"/>
      <c r="AA655" s="20"/>
      <c r="AB655" s="20"/>
      <c r="AC655" s="20"/>
      <c r="AD655" s="20"/>
      <c r="AE655" s="20"/>
      <c r="AF655" s="20"/>
      <c r="AG655" s="20"/>
      <c r="AH655" s="20"/>
      <c r="AI655" s="20"/>
      <c r="AJ655" s="20"/>
      <c r="AK655" s="20"/>
      <c r="AL655" s="20"/>
      <c r="AM655" s="20"/>
      <c r="AN655" s="20"/>
      <c r="AO655" s="20"/>
      <c r="AP655" s="20"/>
      <c r="AQ655" s="20"/>
      <c r="AR655" s="20"/>
    </row>
    <row r="656" spans="1:44" s="21" customFormat="1" ht="13" hidden="1">
      <c r="A656" s="5"/>
      <c r="B656" s="5"/>
      <c r="C656" s="5"/>
      <c r="D656" s="53"/>
      <c r="E656" s="5"/>
      <c r="F656" s="5"/>
      <c r="G656" s="5"/>
      <c r="H656" s="5"/>
      <c r="I656" s="5"/>
      <c r="J656" s="5"/>
      <c r="K656" s="5"/>
      <c r="L656" s="5"/>
      <c r="M656" s="5"/>
      <c r="N656" s="5"/>
      <c r="O656" s="5"/>
      <c r="P656" s="5"/>
      <c r="Q656" s="89">
        <f t="shared" si="126"/>
        <v>0</v>
      </c>
      <c r="R656" s="22"/>
      <c r="S656" s="22"/>
      <c r="T656" s="22"/>
      <c r="U656" s="22"/>
      <c r="V656" s="22"/>
      <c r="W656" s="22"/>
      <c r="X656" s="20"/>
      <c r="Y656" s="20"/>
      <c r="Z656" s="20"/>
      <c r="AA656" s="20"/>
      <c r="AB656" s="20"/>
      <c r="AC656" s="20"/>
      <c r="AD656" s="20"/>
      <c r="AE656" s="20"/>
      <c r="AF656" s="20"/>
      <c r="AG656" s="20"/>
      <c r="AH656" s="20"/>
      <c r="AI656" s="20"/>
      <c r="AJ656" s="20"/>
      <c r="AK656" s="20"/>
      <c r="AL656" s="20"/>
      <c r="AM656" s="20"/>
      <c r="AN656" s="20"/>
      <c r="AO656" s="20"/>
      <c r="AP656" s="20"/>
      <c r="AQ656" s="20"/>
      <c r="AR656" s="20"/>
    </row>
    <row r="657" spans="1:44" s="21" customFormat="1" ht="13" hidden="1">
      <c r="A657" s="5"/>
      <c r="B657" s="5"/>
      <c r="C657" s="5"/>
      <c r="D657" s="53"/>
      <c r="E657" s="5"/>
      <c r="F657" s="5"/>
      <c r="G657" s="5"/>
      <c r="H657" s="5"/>
      <c r="I657" s="5"/>
      <c r="J657" s="5"/>
      <c r="K657" s="5"/>
      <c r="L657" s="5"/>
      <c r="M657" s="5"/>
      <c r="N657" s="5"/>
      <c r="O657" s="5"/>
      <c r="P657" s="5"/>
      <c r="Q657" s="89">
        <f t="shared" si="126"/>
        <v>0</v>
      </c>
      <c r="R657" s="22"/>
      <c r="S657" s="22"/>
      <c r="T657" s="22"/>
      <c r="U657" s="22"/>
      <c r="V657" s="22"/>
      <c r="W657" s="22"/>
      <c r="X657" s="20"/>
      <c r="Y657" s="20"/>
      <c r="Z657" s="20"/>
      <c r="AA657" s="20"/>
      <c r="AB657" s="20"/>
      <c r="AC657" s="20"/>
      <c r="AD657" s="20"/>
      <c r="AE657" s="20"/>
      <c r="AF657" s="20"/>
      <c r="AG657" s="20"/>
      <c r="AH657" s="20"/>
      <c r="AI657" s="20"/>
      <c r="AJ657" s="20"/>
      <c r="AK657" s="20"/>
      <c r="AL657" s="20"/>
      <c r="AM657" s="20"/>
      <c r="AN657" s="20"/>
      <c r="AO657" s="20"/>
      <c r="AP657" s="20"/>
      <c r="AQ657" s="20"/>
      <c r="AR657" s="20"/>
    </row>
    <row r="658" spans="1:44" s="21" customFormat="1" ht="13" hidden="1">
      <c r="A658" s="5"/>
      <c r="B658" s="5"/>
      <c r="C658" s="5"/>
      <c r="D658" s="53"/>
      <c r="E658" s="5"/>
      <c r="F658" s="5"/>
      <c r="G658" s="5"/>
      <c r="H658" s="5"/>
      <c r="I658" s="5"/>
      <c r="J658" s="5"/>
      <c r="K658" s="5"/>
      <c r="L658" s="5"/>
      <c r="M658" s="5"/>
      <c r="N658" s="5"/>
      <c r="O658" s="5"/>
      <c r="P658" s="5"/>
      <c r="Q658" s="89">
        <f t="shared" si="126"/>
        <v>0</v>
      </c>
      <c r="R658" s="22"/>
      <c r="S658" s="22"/>
      <c r="T658" s="22"/>
      <c r="U658" s="22"/>
      <c r="V658" s="22"/>
      <c r="W658" s="22"/>
      <c r="X658" s="20"/>
      <c r="Y658" s="20"/>
      <c r="Z658" s="20"/>
      <c r="AA658" s="20"/>
      <c r="AB658" s="20"/>
      <c r="AC658" s="20"/>
      <c r="AD658" s="20"/>
      <c r="AE658" s="20"/>
      <c r="AF658" s="20"/>
      <c r="AG658" s="20"/>
      <c r="AH658" s="20"/>
      <c r="AI658" s="20"/>
      <c r="AJ658" s="20"/>
      <c r="AK658" s="20"/>
      <c r="AL658" s="20"/>
      <c r="AM658" s="20"/>
      <c r="AN658" s="20"/>
      <c r="AO658" s="20"/>
      <c r="AP658" s="20"/>
      <c r="AQ658" s="20"/>
      <c r="AR658" s="20"/>
    </row>
    <row r="659" spans="1:44" s="21" customFormat="1" ht="13" hidden="1">
      <c r="A659" s="5"/>
      <c r="B659" s="5"/>
      <c r="C659" s="5"/>
      <c r="D659" s="53"/>
      <c r="E659" s="5"/>
      <c r="F659" s="5"/>
      <c r="G659" s="5"/>
      <c r="H659" s="5"/>
      <c r="I659" s="5"/>
      <c r="J659" s="5"/>
      <c r="K659" s="5"/>
      <c r="L659" s="5"/>
      <c r="M659" s="5"/>
      <c r="N659" s="5"/>
      <c r="O659" s="5"/>
      <c r="P659" s="5"/>
      <c r="Q659" s="89">
        <f t="shared" si="126"/>
        <v>0</v>
      </c>
      <c r="R659" s="22"/>
      <c r="S659" s="22"/>
      <c r="T659" s="22"/>
      <c r="U659" s="22"/>
      <c r="V659" s="22"/>
      <c r="W659" s="22"/>
      <c r="X659" s="20"/>
      <c r="Y659" s="20"/>
      <c r="Z659" s="20"/>
      <c r="AA659" s="20"/>
      <c r="AB659" s="20"/>
      <c r="AC659" s="20"/>
      <c r="AD659" s="20"/>
      <c r="AE659" s="20"/>
      <c r="AF659" s="20"/>
      <c r="AG659" s="20"/>
      <c r="AH659" s="20"/>
      <c r="AI659" s="20"/>
      <c r="AJ659" s="20"/>
      <c r="AK659" s="20"/>
      <c r="AL659" s="20"/>
      <c r="AM659" s="20"/>
      <c r="AN659" s="20"/>
      <c r="AO659" s="20"/>
      <c r="AP659" s="20"/>
      <c r="AQ659" s="20"/>
      <c r="AR659" s="20"/>
    </row>
    <row r="660" spans="1:44" s="21" customFormat="1" ht="13" hidden="1">
      <c r="A660" s="5"/>
      <c r="B660" s="5"/>
      <c r="C660" s="5"/>
      <c r="D660" s="53"/>
      <c r="E660" s="5"/>
      <c r="F660" s="5"/>
      <c r="G660" s="5"/>
      <c r="H660" s="5"/>
      <c r="I660" s="5"/>
      <c r="J660" s="5"/>
      <c r="K660" s="5"/>
      <c r="L660" s="5"/>
      <c r="M660" s="5"/>
      <c r="N660" s="5"/>
      <c r="O660" s="5"/>
      <c r="P660" s="5"/>
      <c r="Q660" s="89">
        <f t="shared" si="126"/>
        <v>0</v>
      </c>
      <c r="R660" s="22"/>
      <c r="S660" s="22"/>
      <c r="T660" s="22"/>
      <c r="U660" s="22"/>
      <c r="V660" s="22"/>
      <c r="W660" s="22"/>
      <c r="X660" s="20"/>
      <c r="Y660" s="20"/>
      <c r="Z660" s="20"/>
      <c r="AA660" s="20"/>
      <c r="AB660" s="20"/>
      <c r="AC660" s="20"/>
      <c r="AD660" s="20"/>
      <c r="AE660" s="20"/>
      <c r="AF660" s="20"/>
      <c r="AG660" s="20"/>
      <c r="AH660" s="20"/>
      <c r="AI660" s="20"/>
      <c r="AJ660" s="20"/>
      <c r="AK660" s="20"/>
      <c r="AL660" s="20"/>
      <c r="AM660" s="20"/>
      <c r="AN660" s="20"/>
      <c r="AO660" s="20"/>
      <c r="AP660" s="20"/>
      <c r="AQ660" s="20"/>
      <c r="AR660" s="20"/>
    </row>
    <row r="661" spans="1:44" s="21" customFormat="1" ht="13" hidden="1">
      <c r="A661" s="5"/>
      <c r="B661" s="5"/>
      <c r="C661" s="5"/>
      <c r="D661" s="53"/>
      <c r="E661" s="5"/>
      <c r="F661" s="5"/>
      <c r="G661" s="5"/>
      <c r="H661" s="5"/>
      <c r="I661" s="5"/>
      <c r="J661" s="5"/>
      <c r="K661" s="5"/>
      <c r="L661" s="5"/>
      <c r="M661" s="5"/>
      <c r="N661" s="5"/>
      <c r="O661" s="5"/>
      <c r="P661" s="5"/>
      <c r="Q661" s="89">
        <f t="shared" si="126"/>
        <v>0</v>
      </c>
      <c r="R661" s="22"/>
      <c r="S661" s="22"/>
      <c r="T661" s="22"/>
      <c r="U661" s="22"/>
      <c r="V661" s="22"/>
      <c r="W661" s="22"/>
      <c r="X661" s="20"/>
      <c r="Y661" s="20"/>
      <c r="Z661" s="20"/>
      <c r="AA661" s="20"/>
      <c r="AB661" s="20"/>
      <c r="AC661" s="20"/>
      <c r="AD661" s="20"/>
      <c r="AE661" s="20"/>
      <c r="AF661" s="20"/>
      <c r="AG661" s="20"/>
      <c r="AH661" s="20"/>
      <c r="AI661" s="20"/>
      <c r="AJ661" s="20"/>
      <c r="AK661" s="20"/>
      <c r="AL661" s="20"/>
      <c r="AM661" s="20"/>
      <c r="AN661" s="20"/>
      <c r="AO661" s="20"/>
      <c r="AP661" s="20"/>
      <c r="AQ661" s="20"/>
      <c r="AR661" s="20"/>
    </row>
    <row r="662" spans="1:44" s="21" customFormat="1" ht="13" hidden="1">
      <c r="A662" s="5"/>
      <c r="B662" s="5"/>
      <c r="C662" s="5"/>
      <c r="D662" s="53"/>
      <c r="E662" s="5"/>
      <c r="F662" s="5"/>
      <c r="G662" s="5"/>
      <c r="H662" s="5"/>
      <c r="I662" s="5"/>
      <c r="J662" s="5"/>
      <c r="K662" s="5"/>
      <c r="L662" s="5"/>
      <c r="M662" s="5"/>
      <c r="N662" s="5"/>
      <c r="O662" s="5"/>
      <c r="P662" s="5"/>
      <c r="Q662" s="89">
        <f t="shared" si="126"/>
        <v>0</v>
      </c>
      <c r="R662" s="22"/>
      <c r="S662" s="22"/>
      <c r="T662" s="22"/>
      <c r="U662" s="22"/>
      <c r="V662" s="22"/>
      <c r="W662" s="22"/>
      <c r="X662" s="20"/>
      <c r="Y662" s="20"/>
      <c r="Z662" s="20"/>
      <c r="AA662" s="20"/>
      <c r="AB662" s="20"/>
      <c r="AC662" s="20"/>
      <c r="AD662" s="20"/>
      <c r="AE662" s="20"/>
      <c r="AF662" s="20"/>
      <c r="AG662" s="20"/>
      <c r="AH662" s="20"/>
      <c r="AI662" s="20"/>
      <c r="AJ662" s="20"/>
      <c r="AK662" s="20"/>
      <c r="AL662" s="20"/>
      <c r="AM662" s="20"/>
      <c r="AN662" s="20"/>
      <c r="AO662" s="20"/>
      <c r="AP662" s="20"/>
      <c r="AQ662" s="20"/>
      <c r="AR662" s="20"/>
    </row>
    <row r="663" spans="1:44" s="21" customFormat="1" ht="13" hidden="1">
      <c r="A663" s="5"/>
      <c r="B663" s="5"/>
      <c r="C663" s="5"/>
      <c r="D663" s="53"/>
      <c r="E663" s="5"/>
      <c r="F663" s="5"/>
      <c r="G663" s="5"/>
      <c r="H663" s="5"/>
      <c r="I663" s="5"/>
      <c r="J663" s="5"/>
      <c r="K663" s="5"/>
      <c r="L663" s="5"/>
      <c r="M663" s="5"/>
      <c r="N663" s="5"/>
      <c r="O663" s="5"/>
      <c r="P663" s="5"/>
      <c r="Q663" s="89">
        <f t="shared" si="126"/>
        <v>0</v>
      </c>
      <c r="R663" s="22"/>
      <c r="S663" s="22"/>
      <c r="T663" s="22"/>
      <c r="U663" s="22"/>
      <c r="V663" s="22"/>
      <c r="W663" s="22"/>
      <c r="X663" s="20"/>
      <c r="Y663" s="20"/>
      <c r="Z663" s="20"/>
      <c r="AA663" s="20"/>
      <c r="AB663" s="20"/>
      <c r="AC663" s="20"/>
      <c r="AD663" s="20"/>
      <c r="AE663" s="20"/>
      <c r="AF663" s="20"/>
      <c r="AG663" s="20"/>
      <c r="AH663" s="20"/>
      <c r="AI663" s="20"/>
      <c r="AJ663" s="20"/>
      <c r="AK663" s="20"/>
      <c r="AL663" s="20"/>
      <c r="AM663" s="20"/>
      <c r="AN663" s="20"/>
      <c r="AO663" s="20"/>
      <c r="AP663" s="20"/>
      <c r="AQ663" s="20"/>
      <c r="AR663" s="20"/>
    </row>
    <row r="664" spans="1:44" s="21" customFormat="1" ht="13" hidden="1">
      <c r="A664" s="5"/>
      <c r="B664" s="5"/>
      <c r="C664" s="5"/>
      <c r="D664" s="53"/>
      <c r="E664" s="5"/>
      <c r="F664" s="5"/>
      <c r="G664" s="5"/>
      <c r="H664" s="5"/>
      <c r="I664" s="5"/>
      <c r="J664" s="5"/>
      <c r="K664" s="5"/>
      <c r="L664" s="5"/>
      <c r="M664" s="5"/>
      <c r="N664" s="5"/>
      <c r="O664" s="5"/>
      <c r="P664" s="5"/>
      <c r="Q664" s="89">
        <f t="shared" si="126"/>
        <v>0</v>
      </c>
      <c r="R664" s="22"/>
      <c r="S664" s="22"/>
      <c r="T664" s="22"/>
      <c r="U664" s="22"/>
      <c r="V664" s="22"/>
      <c r="W664" s="22"/>
      <c r="X664" s="20"/>
      <c r="Y664" s="20"/>
      <c r="Z664" s="20"/>
      <c r="AA664" s="20"/>
      <c r="AB664" s="20"/>
      <c r="AC664" s="20"/>
      <c r="AD664" s="20"/>
      <c r="AE664" s="20"/>
      <c r="AF664" s="20"/>
      <c r="AG664" s="20"/>
      <c r="AH664" s="20"/>
      <c r="AI664" s="20"/>
      <c r="AJ664" s="20"/>
      <c r="AK664" s="20"/>
      <c r="AL664" s="20"/>
      <c r="AM664" s="20"/>
      <c r="AN664" s="20"/>
      <c r="AO664" s="20"/>
      <c r="AP664" s="20"/>
      <c r="AQ664" s="20"/>
      <c r="AR664" s="20"/>
    </row>
    <row r="665" spans="1:44" s="21" customFormat="1" ht="13" hidden="1">
      <c r="A665" s="5"/>
      <c r="B665" s="5"/>
      <c r="C665" s="5"/>
      <c r="D665" s="53"/>
      <c r="E665" s="5"/>
      <c r="F665" s="5"/>
      <c r="G665" s="5"/>
      <c r="H665" s="5"/>
      <c r="I665" s="5"/>
      <c r="J665" s="5"/>
      <c r="K665" s="5"/>
      <c r="L665" s="5"/>
      <c r="M665" s="5"/>
      <c r="N665" s="5"/>
      <c r="O665" s="5"/>
      <c r="P665" s="5"/>
      <c r="Q665" s="89">
        <f t="shared" si="126"/>
        <v>0</v>
      </c>
      <c r="R665" s="22"/>
      <c r="S665" s="22"/>
      <c r="T665" s="22"/>
      <c r="U665" s="22"/>
      <c r="V665" s="22"/>
      <c r="W665" s="22"/>
      <c r="X665" s="20"/>
      <c r="Y665" s="20"/>
      <c r="Z665" s="20"/>
      <c r="AA665" s="20"/>
      <c r="AB665" s="20"/>
      <c r="AC665" s="20"/>
      <c r="AD665" s="20"/>
      <c r="AE665" s="20"/>
      <c r="AF665" s="20"/>
      <c r="AG665" s="20"/>
      <c r="AH665" s="20"/>
      <c r="AI665" s="20"/>
      <c r="AJ665" s="20"/>
      <c r="AK665" s="20"/>
      <c r="AL665" s="20"/>
      <c r="AM665" s="20"/>
      <c r="AN665" s="20"/>
      <c r="AO665" s="20"/>
      <c r="AP665" s="20"/>
      <c r="AQ665" s="20"/>
      <c r="AR665" s="20"/>
    </row>
    <row r="666" spans="1:44" s="21" customFormat="1" ht="13" hidden="1">
      <c r="A666" s="5"/>
      <c r="B666" s="5"/>
      <c r="C666" s="5"/>
      <c r="D666" s="53"/>
      <c r="E666" s="5"/>
      <c r="F666" s="5"/>
      <c r="G666" s="5"/>
      <c r="H666" s="5"/>
      <c r="I666" s="5"/>
      <c r="J666" s="5"/>
      <c r="K666" s="5"/>
      <c r="L666" s="5"/>
      <c r="M666" s="5"/>
      <c r="N666" s="5"/>
      <c r="O666" s="5"/>
      <c r="P666" s="5"/>
      <c r="Q666" s="89">
        <f t="shared" si="126"/>
        <v>0</v>
      </c>
      <c r="R666" s="22"/>
      <c r="S666" s="22"/>
      <c r="T666" s="22"/>
      <c r="U666" s="22"/>
      <c r="V666" s="22"/>
      <c r="W666" s="22"/>
      <c r="X666" s="20"/>
      <c r="Y666" s="20"/>
      <c r="Z666" s="20"/>
      <c r="AA666" s="20"/>
      <c r="AB666" s="20"/>
      <c r="AC666" s="20"/>
      <c r="AD666" s="20"/>
      <c r="AE666" s="20"/>
      <c r="AF666" s="20"/>
      <c r="AG666" s="20"/>
      <c r="AH666" s="20"/>
      <c r="AI666" s="20"/>
      <c r="AJ666" s="20"/>
      <c r="AK666" s="20"/>
      <c r="AL666" s="20"/>
      <c r="AM666" s="20"/>
      <c r="AN666" s="20"/>
      <c r="AO666" s="20"/>
      <c r="AP666" s="20"/>
      <c r="AQ666" s="20"/>
      <c r="AR666" s="20"/>
    </row>
    <row r="667" spans="1:44" s="21" customFormat="1" ht="13" hidden="1">
      <c r="A667" s="5"/>
      <c r="B667" s="5"/>
      <c r="C667" s="5"/>
      <c r="D667" s="53"/>
      <c r="E667" s="5"/>
      <c r="F667" s="5"/>
      <c r="G667" s="5"/>
      <c r="H667" s="5"/>
      <c r="I667" s="5"/>
      <c r="J667" s="5"/>
      <c r="K667" s="5"/>
      <c r="L667" s="5"/>
      <c r="M667" s="5"/>
      <c r="N667" s="5"/>
      <c r="O667" s="5"/>
      <c r="P667" s="5"/>
      <c r="Q667" s="89">
        <f t="shared" si="126"/>
        <v>0</v>
      </c>
      <c r="R667" s="22"/>
      <c r="S667" s="22"/>
      <c r="T667" s="22"/>
      <c r="U667" s="22"/>
      <c r="V667" s="22"/>
      <c r="W667" s="22"/>
      <c r="X667" s="20"/>
      <c r="Y667" s="20"/>
      <c r="Z667" s="20"/>
      <c r="AA667" s="20"/>
      <c r="AB667" s="20"/>
      <c r="AC667" s="20"/>
      <c r="AD667" s="20"/>
      <c r="AE667" s="20"/>
      <c r="AF667" s="20"/>
      <c r="AG667" s="20"/>
      <c r="AH667" s="20"/>
      <c r="AI667" s="20"/>
      <c r="AJ667" s="20"/>
      <c r="AK667" s="20"/>
      <c r="AL667" s="20"/>
      <c r="AM667" s="20"/>
      <c r="AN667" s="20"/>
      <c r="AO667" s="20"/>
      <c r="AP667" s="20"/>
      <c r="AQ667" s="20"/>
      <c r="AR667" s="20"/>
    </row>
    <row r="668" spans="1:44" s="21" customFormat="1" ht="13" hidden="1">
      <c r="A668" s="5"/>
      <c r="B668" s="5"/>
      <c r="C668" s="5"/>
      <c r="D668" s="53"/>
      <c r="E668" s="5"/>
      <c r="F668" s="5"/>
      <c r="G668" s="5"/>
      <c r="H668" s="5"/>
      <c r="I668" s="5"/>
      <c r="J668" s="5"/>
      <c r="K668" s="5"/>
      <c r="L668" s="5"/>
      <c r="M668" s="5"/>
      <c r="N668" s="5"/>
      <c r="O668" s="5"/>
      <c r="P668" s="5"/>
      <c r="Q668" s="89">
        <f t="shared" si="126"/>
        <v>0</v>
      </c>
      <c r="R668" s="22"/>
      <c r="S668" s="22"/>
      <c r="T668" s="22"/>
      <c r="U668" s="22"/>
      <c r="V668" s="22"/>
      <c r="W668" s="22"/>
      <c r="X668" s="20"/>
      <c r="Y668" s="20"/>
      <c r="Z668" s="20"/>
      <c r="AA668" s="20"/>
      <c r="AB668" s="20"/>
      <c r="AC668" s="20"/>
      <c r="AD668" s="20"/>
      <c r="AE668" s="20"/>
      <c r="AF668" s="20"/>
      <c r="AG668" s="20"/>
      <c r="AH668" s="20"/>
      <c r="AI668" s="20"/>
      <c r="AJ668" s="20"/>
      <c r="AK668" s="20"/>
      <c r="AL668" s="20"/>
      <c r="AM668" s="20"/>
      <c r="AN668" s="20"/>
      <c r="AO668" s="20"/>
      <c r="AP668" s="20"/>
      <c r="AQ668" s="20"/>
      <c r="AR668" s="20"/>
    </row>
    <row r="669" spans="1:44" s="21" customFormat="1" ht="13" hidden="1">
      <c r="A669" s="5"/>
      <c r="B669" s="5"/>
      <c r="C669" s="5"/>
      <c r="D669" s="53"/>
      <c r="E669" s="5"/>
      <c r="F669" s="5"/>
      <c r="G669" s="5"/>
      <c r="H669" s="5"/>
      <c r="I669" s="5"/>
      <c r="J669" s="5"/>
      <c r="K669" s="5"/>
      <c r="L669" s="5"/>
      <c r="M669" s="5"/>
      <c r="N669" s="5"/>
      <c r="O669" s="5"/>
      <c r="P669" s="5"/>
      <c r="Q669" s="89">
        <f t="shared" si="126"/>
        <v>0</v>
      </c>
      <c r="R669" s="22"/>
      <c r="S669" s="22"/>
      <c r="T669" s="22"/>
      <c r="U669" s="22"/>
      <c r="V669" s="22"/>
      <c r="W669" s="22"/>
      <c r="X669" s="20"/>
      <c r="Y669" s="20"/>
      <c r="Z669" s="20"/>
      <c r="AA669" s="20"/>
      <c r="AB669" s="20"/>
      <c r="AC669" s="20"/>
      <c r="AD669" s="20"/>
      <c r="AE669" s="20"/>
      <c r="AF669" s="20"/>
      <c r="AG669" s="20"/>
      <c r="AH669" s="20"/>
      <c r="AI669" s="20"/>
      <c r="AJ669" s="20"/>
      <c r="AK669" s="20"/>
      <c r="AL669" s="20"/>
      <c r="AM669" s="20"/>
      <c r="AN669" s="20"/>
      <c r="AO669" s="20"/>
      <c r="AP669" s="20"/>
      <c r="AQ669" s="20"/>
      <c r="AR669" s="20"/>
    </row>
    <row r="670" spans="1:44" s="21" customFormat="1" ht="13" hidden="1">
      <c r="A670" s="5"/>
      <c r="B670" s="5"/>
      <c r="C670" s="5"/>
      <c r="D670" s="53"/>
      <c r="E670" s="5"/>
      <c r="F670" s="5"/>
      <c r="G670" s="5"/>
      <c r="H670" s="5"/>
      <c r="I670" s="5"/>
      <c r="J670" s="5"/>
      <c r="K670" s="5"/>
      <c r="L670" s="5"/>
      <c r="M670" s="5"/>
      <c r="N670" s="5"/>
      <c r="O670" s="5"/>
      <c r="P670" s="5"/>
      <c r="Q670" s="89">
        <f t="shared" si="126"/>
        <v>0</v>
      </c>
      <c r="R670" s="22"/>
      <c r="S670" s="22"/>
      <c r="T670" s="22"/>
      <c r="U670" s="22"/>
      <c r="V670" s="22"/>
      <c r="W670" s="22"/>
      <c r="X670" s="20"/>
      <c r="Y670" s="20"/>
      <c r="Z670" s="20"/>
      <c r="AA670" s="20"/>
      <c r="AB670" s="20"/>
      <c r="AC670" s="20"/>
      <c r="AD670" s="20"/>
      <c r="AE670" s="20"/>
      <c r="AF670" s="20"/>
      <c r="AG670" s="20"/>
      <c r="AH670" s="20"/>
      <c r="AI670" s="20"/>
      <c r="AJ670" s="20"/>
      <c r="AK670" s="20"/>
      <c r="AL670" s="20"/>
      <c r="AM670" s="20"/>
      <c r="AN670" s="20"/>
      <c r="AO670" s="20"/>
      <c r="AP670" s="20"/>
      <c r="AQ670" s="20"/>
      <c r="AR670" s="20"/>
    </row>
    <row r="671" spans="1:44" s="21" customFormat="1" ht="13" hidden="1">
      <c r="A671" s="5"/>
      <c r="B671" s="5"/>
      <c r="C671" s="5"/>
      <c r="D671" s="53"/>
      <c r="E671" s="5"/>
      <c r="F671" s="5"/>
      <c r="G671" s="5"/>
      <c r="H671" s="5"/>
      <c r="I671" s="5"/>
      <c r="J671" s="5"/>
      <c r="K671" s="5"/>
      <c r="L671" s="5"/>
      <c r="M671" s="5"/>
      <c r="N671" s="5"/>
      <c r="O671" s="5"/>
      <c r="P671" s="5"/>
      <c r="Q671" s="89">
        <f t="shared" si="126"/>
        <v>0</v>
      </c>
      <c r="R671" s="22"/>
      <c r="S671" s="22"/>
      <c r="T671" s="22"/>
      <c r="U671" s="22"/>
      <c r="V671" s="22"/>
      <c r="W671" s="22"/>
      <c r="X671" s="20"/>
      <c r="Y671" s="20"/>
      <c r="Z671" s="20"/>
      <c r="AA671" s="20"/>
      <c r="AB671" s="20"/>
      <c r="AC671" s="20"/>
      <c r="AD671" s="20"/>
      <c r="AE671" s="20"/>
      <c r="AF671" s="20"/>
      <c r="AG671" s="20"/>
      <c r="AH671" s="20"/>
      <c r="AI671" s="20"/>
      <c r="AJ671" s="20"/>
      <c r="AK671" s="20"/>
      <c r="AL671" s="20"/>
      <c r="AM671" s="20"/>
      <c r="AN671" s="20"/>
      <c r="AO671" s="20"/>
      <c r="AP671" s="20"/>
      <c r="AQ671" s="20"/>
      <c r="AR671" s="20"/>
    </row>
    <row r="672" spans="1:44" s="21" customFormat="1" ht="13" hidden="1">
      <c r="A672" s="5"/>
      <c r="B672" s="5"/>
      <c r="C672" s="5"/>
      <c r="D672" s="53"/>
      <c r="E672" s="5"/>
      <c r="F672" s="5"/>
      <c r="G672" s="5"/>
      <c r="H672" s="5"/>
      <c r="I672" s="5"/>
      <c r="J672" s="5"/>
      <c r="K672" s="5"/>
      <c r="L672" s="5"/>
      <c r="M672" s="5"/>
      <c r="N672" s="5"/>
      <c r="O672" s="5"/>
      <c r="P672" s="5"/>
      <c r="Q672" s="89">
        <f t="shared" si="126"/>
        <v>0</v>
      </c>
      <c r="R672" s="22"/>
      <c r="S672" s="22"/>
      <c r="T672" s="22"/>
      <c r="U672" s="22"/>
      <c r="V672" s="22"/>
      <c r="W672" s="22"/>
      <c r="X672" s="20"/>
      <c r="Y672" s="20"/>
      <c r="Z672" s="20"/>
      <c r="AA672" s="20"/>
      <c r="AB672" s="20"/>
      <c r="AC672" s="20"/>
      <c r="AD672" s="20"/>
      <c r="AE672" s="20"/>
      <c r="AF672" s="20"/>
      <c r="AG672" s="20"/>
      <c r="AH672" s="20"/>
      <c r="AI672" s="20"/>
      <c r="AJ672" s="20"/>
      <c r="AK672" s="20"/>
      <c r="AL672" s="20"/>
      <c r="AM672" s="20"/>
      <c r="AN672" s="20"/>
      <c r="AO672" s="20"/>
      <c r="AP672" s="20"/>
      <c r="AQ672" s="20"/>
      <c r="AR672" s="20"/>
    </row>
    <row r="673" spans="1:44" s="21" customFormat="1" ht="13" hidden="1">
      <c r="A673" s="5"/>
      <c r="B673" s="5"/>
      <c r="C673" s="5"/>
      <c r="D673" s="53"/>
      <c r="E673" s="5"/>
      <c r="F673" s="5"/>
      <c r="G673" s="5"/>
      <c r="H673" s="5"/>
      <c r="I673" s="5"/>
      <c r="J673" s="5"/>
      <c r="K673" s="5"/>
      <c r="L673" s="5"/>
      <c r="M673" s="5"/>
      <c r="N673" s="5"/>
      <c r="O673" s="5"/>
      <c r="P673" s="5"/>
      <c r="Q673" s="89">
        <f t="shared" si="126"/>
        <v>0</v>
      </c>
      <c r="R673" s="22"/>
      <c r="S673" s="22"/>
      <c r="T673" s="22"/>
      <c r="U673" s="22"/>
      <c r="V673" s="22"/>
      <c r="W673" s="22"/>
      <c r="X673" s="20"/>
      <c r="Y673" s="20"/>
      <c r="Z673" s="20"/>
      <c r="AA673" s="20"/>
      <c r="AB673" s="20"/>
      <c r="AC673" s="20"/>
      <c r="AD673" s="20"/>
      <c r="AE673" s="20"/>
      <c r="AF673" s="20"/>
      <c r="AG673" s="20"/>
      <c r="AH673" s="20"/>
      <c r="AI673" s="20"/>
      <c r="AJ673" s="20"/>
      <c r="AK673" s="20"/>
      <c r="AL673" s="20"/>
      <c r="AM673" s="20"/>
      <c r="AN673" s="20"/>
      <c r="AO673" s="20"/>
      <c r="AP673" s="20"/>
      <c r="AQ673" s="20"/>
      <c r="AR673" s="20"/>
    </row>
    <row r="674" spans="1:44" s="21" customFormat="1" ht="13" hidden="1">
      <c r="A674" s="5"/>
      <c r="B674" s="5"/>
      <c r="C674" s="5"/>
      <c r="D674" s="53"/>
      <c r="E674" s="5"/>
      <c r="F674" s="5"/>
      <c r="G674" s="5"/>
      <c r="H674" s="5"/>
      <c r="I674" s="5"/>
      <c r="J674" s="5"/>
      <c r="K674" s="5"/>
      <c r="L674" s="5"/>
      <c r="M674" s="5"/>
      <c r="N674" s="5"/>
      <c r="O674" s="5"/>
      <c r="P674" s="5"/>
      <c r="Q674" s="89">
        <f t="shared" si="126"/>
        <v>0</v>
      </c>
      <c r="R674" s="22"/>
      <c r="S674" s="22"/>
      <c r="T674" s="22"/>
      <c r="U674" s="22"/>
      <c r="V674" s="22"/>
      <c r="W674" s="22"/>
      <c r="X674" s="20"/>
      <c r="Y674" s="20"/>
      <c r="Z674" s="20"/>
      <c r="AA674" s="20"/>
      <c r="AB674" s="20"/>
      <c r="AC674" s="20"/>
      <c r="AD674" s="20"/>
      <c r="AE674" s="20"/>
      <c r="AF674" s="20"/>
      <c r="AG674" s="20"/>
      <c r="AH674" s="20"/>
      <c r="AI674" s="20"/>
      <c r="AJ674" s="20"/>
      <c r="AK674" s="20"/>
      <c r="AL674" s="20"/>
      <c r="AM674" s="20"/>
      <c r="AN674" s="20"/>
      <c r="AO674" s="20"/>
      <c r="AP674" s="20"/>
      <c r="AQ674" s="20"/>
      <c r="AR674" s="20"/>
    </row>
    <row r="675" spans="1:44" s="21" customFormat="1" ht="13" hidden="1">
      <c r="A675" s="5"/>
      <c r="B675" s="5"/>
      <c r="C675" s="5"/>
      <c r="D675" s="53"/>
      <c r="E675" s="5"/>
      <c r="F675" s="5"/>
      <c r="G675" s="5"/>
      <c r="H675" s="5"/>
      <c r="I675" s="5"/>
      <c r="J675" s="5"/>
      <c r="K675" s="5"/>
      <c r="L675" s="5"/>
      <c r="M675" s="5"/>
      <c r="N675" s="5"/>
      <c r="O675" s="5"/>
      <c r="P675" s="5"/>
      <c r="Q675" s="89">
        <f t="shared" si="126"/>
        <v>0</v>
      </c>
      <c r="R675" s="22"/>
      <c r="S675" s="22"/>
      <c r="T675" s="22"/>
      <c r="U675" s="22"/>
      <c r="V675" s="22"/>
      <c r="W675" s="22"/>
      <c r="X675" s="20"/>
      <c r="Y675" s="20"/>
      <c r="Z675" s="20"/>
      <c r="AA675" s="20"/>
      <c r="AB675" s="20"/>
      <c r="AC675" s="20"/>
      <c r="AD675" s="20"/>
      <c r="AE675" s="20"/>
      <c r="AF675" s="20"/>
      <c r="AG675" s="20"/>
      <c r="AH675" s="20"/>
      <c r="AI675" s="20"/>
      <c r="AJ675" s="20"/>
      <c r="AK675" s="20"/>
      <c r="AL675" s="20"/>
      <c r="AM675" s="20"/>
      <c r="AN675" s="20"/>
      <c r="AO675" s="20"/>
      <c r="AP675" s="20"/>
      <c r="AQ675" s="20"/>
      <c r="AR675" s="20"/>
    </row>
    <row r="676" spans="1:44" s="21" customFormat="1" ht="13" hidden="1">
      <c r="A676" s="5"/>
      <c r="B676" s="5"/>
      <c r="C676" s="5"/>
      <c r="D676" s="53"/>
      <c r="E676" s="5"/>
      <c r="F676" s="5"/>
      <c r="G676" s="5"/>
      <c r="H676" s="5"/>
      <c r="I676" s="5"/>
      <c r="J676" s="5"/>
      <c r="K676" s="5"/>
      <c r="L676" s="5"/>
      <c r="M676" s="5"/>
      <c r="N676" s="5"/>
      <c r="O676" s="5"/>
      <c r="P676" s="5"/>
      <c r="Q676" s="89">
        <f t="shared" si="126"/>
        <v>0</v>
      </c>
      <c r="R676" s="22"/>
      <c r="S676" s="22"/>
      <c r="T676" s="22"/>
      <c r="U676" s="22"/>
      <c r="V676" s="22"/>
      <c r="W676" s="22"/>
      <c r="X676" s="20"/>
      <c r="Y676" s="20"/>
      <c r="Z676" s="20"/>
      <c r="AA676" s="20"/>
      <c r="AB676" s="20"/>
      <c r="AC676" s="20"/>
      <c r="AD676" s="20"/>
      <c r="AE676" s="20"/>
      <c r="AF676" s="20"/>
      <c r="AG676" s="20"/>
      <c r="AH676" s="20"/>
      <c r="AI676" s="20"/>
      <c r="AJ676" s="20"/>
      <c r="AK676" s="20"/>
      <c r="AL676" s="20"/>
      <c r="AM676" s="20"/>
      <c r="AN676" s="20"/>
      <c r="AO676" s="20"/>
      <c r="AP676" s="20"/>
      <c r="AQ676" s="20"/>
      <c r="AR676" s="20"/>
    </row>
    <row r="677" spans="1:44" s="21" customFormat="1" ht="13" hidden="1">
      <c r="A677" s="5"/>
      <c r="B677" s="5"/>
      <c r="C677" s="5"/>
      <c r="D677" s="53"/>
      <c r="E677" s="5"/>
      <c r="F677" s="5"/>
      <c r="G677" s="5"/>
      <c r="H677" s="5"/>
      <c r="I677" s="5"/>
      <c r="J677" s="5"/>
      <c r="K677" s="5"/>
      <c r="L677" s="5"/>
      <c r="M677" s="5"/>
      <c r="N677" s="5"/>
      <c r="O677" s="5"/>
      <c r="P677" s="5"/>
      <c r="Q677" s="89">
        <f t="shared" si="126"/>
        <v>0</v>
      </c>
      <c r="R677" s="22"/>
      <c r="S677" s="22"/>
      <c r="T677" s="22"/>
      <c r="U677" s="22"/>
      <c r="V677" s="22"/>
      <c r="W677" s="22"/>
      <c r="X677" s="20"/>
      <c r="Y677" s="20"/>
      <c r="Z677" s="20"/>
      <c r="AA677" s="20"/>
      <c r="AB677" s="20"/>
      <c r="AC677" s="20"/>
      <c r="AD677" s="20"/>
      <c r="AE677" s="20"/>
      <c r="AF677" s="20"/>
      <c r="AG677" s="20"/>
      <c r="AH677" s="20"/>
      <c r="AI677" s="20"/>
      <c r="AJ677" s="20"/>
      <c r="AK677" s="20"/>
      <c r="AL677" s="20"/>
      <c r="AM677" s="20"/>
      <c r="AN677" s="20"/>
      <c r="AO677" s="20"/>
      <c r="AP677" s="20"/>
      <c r="AQ677" s="20"/>
      <c r="AR677" s="20"/>
    </row>
    <row r="678" spans="1:44" s="21" customFormat="1" ht="13" hidden="1">
      <c r="A678" s="5"/>
      <c r="B678" s="5"/>
      <c r="C678" s="5"/>
      <c r="D678" s="53"/>
      <c r="E678" s="5"/>
      <c r="F678" s="5"/>
      <c r="G678" s="5"/>
      <c r="H678" s="5"/>
      <c r="I678" s="5"/>
      <c r="J678" s="5"/>
      <c r="K678" s="5"/>
      <c r="L678" s="5"/>
      <c r="M678" s="5"/>
      <c r="N678" s="5"/>
      <c r="O678" s="5"/>
      <c r="P678" s="5"/>
      <c r="Q678" s="89">
        <f t="shared" si="126"/>
        <v>0</v>
      </c>
      <c r="R678" s="22"/>
      <c r="S678" s="22"/>
      <c r="T678" s="22"/>
      <c r="U678" s="22"/>
      <c r="V678" s="22"/>
      <c r="W678" s="22"/>
      <c r="X678" s="20"/>
      <c r="Y678" s="20"/>
      <c r="Z678" s="20"/>
      <c r="AA678" s="20"/>
      <c r="AB678" s="20"/>
      <c r="AC678" s="20"/>
      <c r="AD678" s="20"/>
      <c r="AE678" s="20"/>
      <c r="AF678" s="20"/>
      <c r="AG678" s="20"/>
      <c r="AH678" s="20"/>
      <c r="AI678" s="20"/>
      <c r="AJ678" s="20"/>
      <c r="AK678" s="20"/>
      <c r="AL678" s="20"/>
      <c r="AM678" s="20"/>
      <c r="AN678" s="20"/>
      <c r="AO678" s="20"/>
      <c r="AP678" s="20"/>
      <c r="AQ678" s="20"/>
      <c r="AR678" s="20"/>
    </row>
    <row r="679" spans="1:44" s="21" customFormat="1" ht="13" hidden="1">
      <c r="A679" s="5"/>
      <c r="B679" s="5"/>
      <c r="C679" s="5"/>
      <c r="D679" s="53"/>
      <c r="E679" s="5"/>
      <c r="F679" s="5"/>
      <c r="G679" s="5"/>
      <c r="H679" s="5"/>
      <c r="I679" s="5"/>
      <c r="J679" s="5"/>
      <c r="K679" s="5"/>
      <c r="L679" s="5"/>
      <c r="M679" s="5"/>
      <c r="N679" s="5"/>
      <c r="O679" s="5"/>
      <c r="P679" s="5"/>
      <c r="Q679" s="89">
        <f t="shared" si="126"/>
        <v>0</v>
      </c>
      <c r="R679" s="22"/>
      <c r="S679" s="22"/>
      <c r="T679" s="22"/>
      <c r="U679" s="22"/>
      <c r="V679" s="22"/>
      <c r="W679" s="22"/>
      <c r="X679" s="20"/>
      <c r="Y679" s="20"/>
      <c r="Z679" s="20"/>
      <c r="AA679" s="20"/>
      <c r="AB679" s="20"/>
      <c r="AC679" s="20"/>
      <c r="AD679" s="20"/>
      <c r="AE679" s="20"/>
      <c r="AF679" s="20"/>
      <c r="AG679" s="20"/>
      <c r="AH679" s="20"/>
      <c r="AI679" s="20"/>
      <c r="AJ679" s="20"/>
      <c r="AK679" s="20"/>
      <c r="AL679" s="20"/>
      <c r="AM679" s="20"/>
      <c r="AN679" s="20"/>
      <c r="AO679" s="20"/>
      <c r="AP679" s="20"/>
      <c r="AQ679" s="20"/>
      <c r="AR679" s="20"/>
    </row>
    <row r="680" spans="1:44" s="21" customFormat="1" ht="13" hidden="1">
      <c r="A680" s="5"/>
      <c r="B680" s="5"/>
      <c r="C680" s="5"/>
      <c r="D680" s="53"/>
      <c r="E680" s="5"/>
      <c r="F680" s="5"/>
      <c r="G680" s="5"/>
      <c r="H680" s="5"/>
      <c r="I680" s="5"/>
      <c r="J680" s="5"/>
      <c r="K680" s="5"/>
      <c r="L680" s="5"/>
      <c r="M680" s="5"/>
      <c r="N680" s="5"/>
      <c r="O680" s="5"/>
      <c r="P680" s="5"/>
      <c r="Q680" s="89">
        <f t="shared" si="126"/>
        <v>0</v>
      </c>
      <c r="R680" s="22"/>
      <c r="S680" s="22"/>
      <c r="T680" s="22"/>
      <c r="U680" s="22"/>
      <c r="V680" s="22"/>
      <c r="W680" s="22"/>
      <c r="X680" s="20"/>
      <c r="Y680" s="20"/>
      <c r="Z680" s="20"/>
      <c r="AA680" s="20"/>
      <c r="AB680" s="20"/>
      <c r="AC680" s="20"/>
      <c r="AD680" s="20"/>
      <c r="AE680" s="20"/>
      <c r="AF680" s="20"/>
      <c r="AG680" s="20"/>
      <c r="AH680" s="20"/>
      <c r="AI680" s="20"/>
      <c r="AJ680" s="20"/>
      <c r="AK680" s="20"/>
      <c r="AL680" s="20"/>
      <c r="AM680" s="20"/>
      <c r="AN680" s="20"/>
      <c r="AO680" s="20"/>
      <c r="AP680" s="20"/>
      <c r="AQ680" s="20"/>
      <c r="AR680" s="20"/>
    </row>
    <row r="681" spans="1:44" s="21" customFormat="1" ht="13" hidden="1">
      <c r="A681" s="5"/>
      <c r="B681" s="5"/>
      <c r="C681" s="5"/>
      <c r="D681" s="53"/>
      <c r="E681" s="5"/>
      <c r="F681" s="5"/>
      <c r="G681" s="5"/>
      <c r="H681" s="5"/>
      <c r="I681" s="5"/>
      <c r="J681" s="5"/>
      <c r="K681" s="5"/>
      <c r="L681" s="5"/>
      <c r="M681" s="5"/>
      <c r="N681" s="5"/>
      <c r="O681" s="5"/>
      <c r="P681" s="5"/>
      <c r="Q681" s="89">
        <f t="shared" si="126"/>
        <v>0</v>
      </c>
      <c r="R681" s="22"/>
      <c r="S681" s="22"/>
      <c r="T681" s="22"/>
      <c r="U681" s="22"/>
      <c r="V681" s="22"/>
      <c r="W681" s="22"/>
      <c r="X681" s="20"/>
      <c r="Y681" s="20"/>
      <c r="Z681" s="20"/>
      <c r="AA681" s="20"/>
      <c r="AB681" s="20"/>
      <c r="AC681" s="20"/>
      <c r="AD681" s="20"/>
      <c r="AE681" s="20"/>
      <c r="AF681" s="20"/>
      <c r="AG681" s="20"/>
      <c r="AH681" s="20"/>
      <c r="AI681" s="20"/>
      <c r="AJ681" s="20"/>
      <c r="AK681" s="20"/>
      <c r="AL681" s="20"/>
      <c r="AM681" s="20"/>
      <c r="AN681" s="20"/>
      <c r="AO681" s="20"/>
      <c r="AP681" s="20"/>
      <c r="AQ681" s="20"/>
      <c r="AR681" s="20"/>
    </row>
    <row r="682" spans="1:44" s="21" customFormat="1" ht="13" hidden="1">
      <c r="A682" s="5"/>
      <c r="B682" s="5"/>
      <c r="C682" s="5"/>
      <c r="D682" s="53"/>
      <c r="E682" s="5"/>
      <c r="F682" s="5"/>
      <c r="G682" s="5"/>
      <c r="H682" s="5"/>
      <c r="I682" s="5"/>
      <c r="J682" s="5"/>
      <c r="K682" s="5"/>
      <c r="L682" s="5"/>
      <c r="M682" s="5"/>
      <c r="N682" s="5"/>
      <c r="O682" s="5"/>
      <c r="P682" s="5"/>
      <c r="Q682" s="89">
        <f t="shared" si="126"/>
        <v>0</v>
      </c>
      <c r="R682" s="22"/>
      <c r="S682" s="22"/>
      <c r="T682" s="22"/>
      <c r="U682" s="22"/>
      <c r="V682" s="22"/>
      <c r="W682" s="22"/>
      <c r="X682" s="20"/>
      <c r="Y682" s="20"/>
      <c r="Z682" s="20"/>
      <c r="AA682" s="20"/>
      <c r="AB682" s="20"/>
      <c r="AC682" s="20"/>
      <c r="AD682" s="20"/>
      <c r="AE682" s="20"/>
      <c r="AF682" s="20"/>
      <c r="AG682" s="20"/>
      <c r="AH682" s="20"/>
      <c r="AI682" s="20"/>
      <c r="AJ682" s="20"/>
      <c r="AK682" s="20"/>
      <c r="AL682" s="20"/>
      <c r="AM682" s="20"/>
      <c r="AN682" s="20"/>
      <c r="AO682" s="20"/>
      <c r="AP682" s="20"/>
      <c r="AQ682" s="20"/>
      <c r="AR682" s="20"/>
    </row>
    <row r="683" spans="1:44" s="21" customFormat="1" ht="13" hidden="1">
      <c r="A683" s="5"/>
      <c r="B683" s="5"/>
      <c r="C683" s="5"/>
      <c r="D683" s="53"/>
      <c r="E683" s="5"/>
      <c r="F683" s="5"/>
      <c r="G683" s="5"/>
      <c r="H683" s="5"/>
      <c r="I683" s="5"/>
      <c r="J683" s="5"/>
      <c r="K683" s="5"/>
      <c r="L683" s="5"/>
      <c r="M683" s="5"/>
      <c r="N683" s="5"/>
      <c r="O683" s="5"/>
      <c r="P683" s="5"/>
      <c r="Q683" s="89">
        <f t="shared" si="126"/>
        <v>0</v>
      </c>
      <c r="R683" s="22"/>
      <c r="S683" s="22"/>
      <c r="T683" s="22"/>
      <c r="U683" s="22"/>
      <c r="V683" s="22"/>
      <c r="W683" s="22"/>
      <c r="X683" s="20"/>
      <c r="Y683" s="20"/>
      <c r="Z683" s="20"/>
      <c r="AA683" s="20"/>
      <c r="AB683" s="20"/>
      <c r="AC683" s="20"/>
      <c r="AD683" s="20"/>
      <c r="AE683" s="20"/>
      <c r="AF683" s="20"/>
      <c r="AG683" s="20"/>
      <c r="AH683" s="20"/>
      <c r="AI683" s="20"/>
      <c r="AJ683" s="20"/>
      <c r="AK683" s="20"/>
      <c r="AL683" s="20"/>
      <c r="AM683" s="20"/>
      <c r="AN683" s="20"/>
      <c r="AO683" s="20"/>
      <c r="AP683" s="20"/>
      <c r="AQ683" s="20"/>
      <c r="AR683" s="20"/>
    </row>
    <row r="684" spans="1:44" s="21" customFormat="1" ht="13" hidden="1">
      <c r="A684" s="5"/>
      <c r="B684" s="5"/>
      <c r="C684" s="5"/>
      <c r="D684" s="53"/>
      <c r="E684" s="5"/>
      <c r="F684" s="5"/>
      <c r="G684" s="5"/>
      <c r="H684" s="5"/>
      <c r="I684" s="5"/>
      <c r="J684" s="5"/>
      <c r="K684" s="5"/>
      <c r="L684" s="5"/>
      <c r="M684" s="5"/>
      <c r="N684" s="5"/>
      <c r="O684" s="5"/>
      <c r="P684" s="5"/>
      <c r="Q684" s="89">
        <f t="shared" si="126"/>
        <v>0</v>
      </c>
      <c r="R684" s="22"/>
      <c r="S684" s="22"/>
      <c r="T684" s="22"/>
      <c r="U684" s="22"/>
      <c r="V684" s="22"/>
      <c r="W684" s="22"/>
      <c r="X684" s="20"/>
      <c r="Y684" s="20"/>
      <c r="Z684" s="20"/>
      <c r="AA684" s="20"/>
      <c r="AB684" s="20"/>
      <c r="AC684" s="20"/>
      <c r="AD684" s="20"/>
      <c r="AE684" s="20"/>
      <c r="AF684" s="20"/>
      <c r="AG684" s="20"/>
      <c r="AH684" s="20"/>
      <c r="AI684" s="20"/>
      <c r="AJ684" s="20"/>
      <c r="AK684" s="20"/>
      <c r="AL684" s="20"/>
      <c r="AM684" s="20"/>
      <c r="AN684" s="20"/>
      <c r="AO684" s="20"/>
      <c r="AP684" s="20"/>
      <c r="AQ684" s="20"/>
      <c r="AR684" s="20"/>
    </row>
    <row r="685" spans="1:44" s="21" customFormat="1" ht="13" hidden="1">
      <c r="A685" s="5"/>
      <c r="B685" s="5"/>
      <c r="C685" s="5"/>
      <c r="D685" s="53"/>
      <c r="E685" s="5"/>
      <c r="F685" s="5"/>
      <c r="G685" s="5"/>
      <c r="H685" s="5"/>
      <c r="I685" s="5"/>
      <c r="J685" s="5"/>
      <c r="K685" s="5"/>
      <c r="L685" s="5"/>
      <c r="M685" s="5"/>
      <c r="N685" s="5"/>
      <c r="O685" s="5"/>
      <c r="P685" s="5"/>
      <c r="Q685" s="89">
        <f t="shared" si="126"/>
        <v>0</v>
      </c>
      <c r="R685" s="22"/>
      <c r="S685" s="22"/>
      <c r="T685" s="22"/>
      <c r="U685" s="22"/>
      <c r="V685" s="22"/>
      <c r="W685" s="22"/>
      <c r="X685" s="20"/>
      <c r="Y685" s="20"/>
      <c r="Z685" s="20"/>
      <c r="AA685" s="20"/>
      <c r="AB685" s="20"/>
      <c r="AC685" s="20"/>
      <c r="AD685" s="20"/>
      <c r="AE685" s="20"/>
      <c r="AF685" s="20"/>
      <c r="AG685" s="20"/>
      <c r="AH685" s="20"/>
      <c r="AI685" s="20"/>
      <c r="AJ685" s="20"/>
      <c r="AK685" s="20"/>
      <c r="AL685" s="20"/>
      <c r="AM685" s="20"/>
      <c r="AN685" s="20"/>
      <c r="AO685" s="20"/>
      <c r="AP685" s="20"/>
      <c r="AQ685" s="20"/>
      <c r="AR685" s="20"/>
    </row>
    <row r="686" spans="1:44" s="21" customFormat="1" ht="13" hidden="1">
      <c r="A686" s="5"/>
      <c r="B686" s="5"/>
      <c r="C686" s="5"/>
      <c r="D686" s="53"/>
      <c r="E686" s="5"/>
      <c r="F686" s="5"/>
      <c r="G686" s="5"/>
      <c r="H686" s="5"/>
      <c r="I686" s="5"/>
      <c r="J686" s="5"/>
      <c r="K686" s="5"/>
      <c r="L686" s="5"/>
      <c r="M686" s="5"/>
      <c r="N686" s="5"/>
      <c r="O686" s="5"/>
      <c r="P686" s="5"/>
      <c r="Q686" s="89">
        <f t="shared" si="126"/>
        <v>0</v>
      </c>
      <c r="R686" s="22"/>
      <c r="S686" s="22"/>
      <c r="T686" s="22"/>
      <c r="U686" s="22"/>
      <c r="V686" s="22"/>
      <c r="W686" s="22"/>
      <c r="X686" s="20"/>
      <c r="Y686" s="20"/>
      <c r="Z686" s="20"/>
      <c r="AA686" s="20"/>
      <c r="AB686" s="20"/>
      <c r="AC686" s="20"/>
      <c r="AD686" s="20"/>
      <c r="AE686" s="20"/>
      <c r="AF686" s="20"/>
      <c r="AG686" s="20"/>
      <c r="AH686" s="20"/>
      <c r="AI686" s="20"/>
      <c r="AJ686" s="20"/>
      <c r="AK686" s="20"/>
      <c r="AL686" s="20"/>
      <c r="AM686" s="20"/>
      <c r="AN686" s="20"/>
      <c r="AO686" s="20"/>
      <c r="AP686" s="20"/>
      <c r="AQ686" s="20"/>
      <c r="AR686" s="20"/>
    </row>
    <row r="687" spans="1:44" s="21" customFormat="1" ht="13" hidden="1">
      <c r="A687" s="5"/>
      <c r="B687" s="5"/>
      <c r="C687" s="5"/>
      <c r="D687" s="53"/>
      <c r="E687" s="5"/>
      <c r="F687" s="5"/>
      <c r="G687" s="5"/>
      <c r="H687" s="5"/>
      <c r="I687" s="5"/>
      <c r="J687" s="5"/>
      <c r="K687" s="5"/>
      <c r="L687" s="5"/>
      <c r="M687" s="5"/>
      <c r="N687" s="5"/>
      <c r="O687" s="5"/>
      <c r="P687" s="5"/>
      <c r="Q687" s="89">
        <f t="shared" si="126"/>
        <v>0</v>
      </c>
      <c r="R687" s="22"/>
      <c r="S687" s="22"/>
      <c r="T687" s="22"/>
      <c r="U687" s="22"/>
      <c r="V687" s="22"/>
      <c r="W687" s="22"/>
      <c r="X687" s="20"/>
      <c r="Y687" s="20"/>
      <c r="Z687" s="20"/>
      <c r="AA687" s="20"/>
      <c r="AB687" s="20"/>
      <c r="AC687" s="20"/>
      <c r="AD687" s="20"/>
      <c r="AE687" s="20"/>
      <c r="AF687" s="20"/>
      <c r="AG687" s="20"/>
      <c r="AH687" s="20"/>
      <c r="AI687" s="20"/>
      <c r="AJ687" s="20"/>
      <c r="AK687" s="20"/>
      <c r="AL687" s="20"/>
      <c r="AM687" s="20"/>
      <c r="AN687" s="20"/>
      <c r="AO687" s="20"/>
      <c r="AP687" s="20"/>
      <c r="AQ687" s="20"/>
      <c r="AR687" s="20"/>
    </row>
    <row r="688" spans="1:44" s="21" customFormat="1" ht="13" hidden="1">
      <c r="A688" s="5"/>
      <c r="B688" s="5"/>
      <c r="C688" s="5"/>
      <c r="D688" s="53"/>
      <c r="E688" s="5"/>
      <c r="F688" s="5"/>
      <c r="G688" s="5"/>
      <c r="H688" s="5"/>
      <c r="I688" s="5"/>
      <c r="J688" s="5"/>
      <c r="K688" s="5"/>
      <c r="L688" s="5"/>
      <c r="M688" s="5"/>
      <c r="N688" s="5"/>
      <c r="O688" s="5"/>
      <c r="P688" s="5"/>
      <c r="Q688" s="89">
        <f t="shared" si="126"/>
        <v>0</v>
      </c>
      <c r="R688" s="22"/>
      <c r="S688" s="22"/>
      <c r="T688" s="22"/>
      <c r="U688" s="22"/>
      <c r="V688" s="22"/>
      <c r="W688" s="22"/>
      <c r="X688" s="20"/>
      <c r="Y688" s="20"/>
      <c r="Z688" s="20"/>
      <c r="AA688" s="20"/>
      <c r="AB688" s="20"/>
      <c r="AC688" s="20"/>
      <c r="AD688" s="20"/>
      <c r="AE688" s="20"/>
      <c r="AF688" s="20"/>
      <c r="AG688" s="20"/>
      <c r="AH688" s="20"/>
      <c r="AI688" s="20"/>
      <c r="AJ688" s="20"/>
      <c r="AK688" s="20"/>
      <c r="AL688" s="20"/>
      <c r="AM688" s="20"/>
      <c r="AN688" s="20"/>
      <c r="AO688" s="20"/>
      <c r="AP688" s="20"/>
      <c r="AQ688" s="20"/>
      <c r="AR688" s="20"/>
    </row>
    <row r="689" spans="1:44" s="21" customFormat="1" ht="13" hidden="1">
      <c r="A689" s="5"/>
      <c r="B689" s="5"/>
      <c r="C689" s="5"/>
      <c r="D689" s="53"/>
      <c r="E689" s="5"/>
      <c r="F689" s="5"/>
      <c r="G689" s="5"/>
      <c r="H689" s="5"/>
      <c r="I689" s="5"/>
      <c r="J689" s="5"/>
      <c r="K689" s="5"/>
      <c r="L689" s="5"/>
      <c r="M689" s="5"/>
      <c r="N689" s="5"/>
      <c r="O689" s="5"/>
      <c r="P689" s="5"/>
      <c r="Q689" s="89">
        <f t="shared" si="126"/>
        <v>0</v>
      </c>
      <c r="R689" s="22"/>
      <c r="S689" s="22"/>
      <c r="T689" s="22"/>
      <c r="U689" s="22"/>
      <c r="V689" s="22"/>
      <c r="W689" s="22"/>
      <c r="X689" s="20"/>
      <c r="Y689" s="20"/>
      <c r="Z689" s="20"/>
      <c r="AA689" s="20"/>
      <c r="AB689" s="20"/>
      <c r="AC689" s="20"/>
      <c r="AD689" s="20"/>
      <c r="AE689" s="20"/>
      <c r="AF689" s="20"/>
      <c r="AG689" s="20"/>
      <c r="AH689" s="20"/>
      <c r="AI689" s="20"/>
      <c r="AJ689" s="20"/>
      <c r="AK689" s="20"/>
      <c r="AL689" s="20"/>
      <c r="AM689" s="20"/>
      <c r="AN689" s="20"/>
      <c r="AO689" s="20"/>
      <c r="AP689" s="20"/>
      <c r="AQ689" s="20"/>
      <c r="AR689" s="20"/>
    </row>
    <row r="690" spans="1:44" s="21" customFormat="1" ht="13" hidden="1">
      <c r="A690" s="5"/>
      <c r="B690" s="5"/>
      <c r="C690" s="5"/>
      <c r="D690" s="53"/>
      <c r="E690" s="5"/>
      <c r="F690" s="5"/>
      <c r="G690" s="5"/>
      <c r="H690" s="5"/>
      <c r="I690" s="5"/>
      <c r="J690" s="5"/>
      <c r="K690" s="5"/>
      <c r="L690" s="5"/>
      <c r="M690" s="5"/>
      <c r="N690" s="5"/>
      <c r="O690" s="5"/>
      <c r="P690" s="5"/>
      <c r="Q690" s="89">
        <f t="shared" ref="Q690:Q713" si="127">+P690</f>
        <v>0</v>
      </c>
      <c r="R690" s="22"/>
      <c r="S690" s="22"/>
      <c r="T690" s="22"/>
      <c r="U690" s="22"/>
      <c r="V690" s="22"/>
      <c r="W690" s="22"/>
      <c r="X690" s="20"/>
      <c r="Y690" s="20"/>
      <c r="Z690" s="20"/>
      <c r="AA690" s="20"/>
      <c r="AB690" s="20"/>
      <c r="AC690" s="20"/>
      <c r="AD690" s="20"/>
      <c r="AE690" s="20"/>
      <c r="AF690" s="20"/>
      <c r="AG690" s="20"/>
      <c r="AH690" s="20"/>
      <c r="AI690" s="20"/>
      <c r="AJ690" s="20"/>
      <c r="AK690" s="20"/>
      <c r="AL690" s="20"/>
      <c r="AM690" s="20"/>
      <c r="AN690" s="20"/>
      <c r="AO690" s="20"/>
      <c r="AP690" s="20"/>
      <c r="AQ690" s="20"/>
      <c r="AR690" s="20"/>
    </row>
    <row r="691" spans="1:44" s="21" customFormat="1" ht="13" hidden="1">
      <c r="A691" s="5"/>
      <c r="B691" s="5"/>
      <c r="C691" s="5"/>
      <c r="D691" s="53"/>
      <c r="E691" s="5"/>
      <c r="F691" s="5"/>
      <c r="G691" s="5"/>
      <c r="H691" s="5"/>
      <c r="I691" s="5"/>
      <c r="J691" s="5"/>
      <c r="K691" s="5"/>
      <c r="L691" s="5"/>
      <c r="M691" s="5"/>
      <c r="N691" s="5"/>
      <c r="O691" s="5"/>
      <c r="P691" s="5"/>
      <c r="Q691" s="89">
        <f t="shared" si="127"/>
        <v>0</v>
      </c>
      <c r="R691" s="22"/>
      <c r="S691" s="22"/>
      <c r="T691" s="22"/>
      <c r="U691" s="22"/>
      <c r="V691" s="22"/>
      <c r="W691" s="22"/>
      <c r="X691" s="20"/>
      <c r="Y691" s="20"/>
      <c r="Z691" s="20"/>
      <c r="AA691" s="20"/>
      <c r="AB691" s="20"/>
      <c r="AC691" s="20"/>
      <c r="AD691" s="20"/>
      <c r="AE691" s="20"/>
      <c r="AF691" s="20"/>
      <c r="AG691" s="20"/>
      <c r="AH691" s="20"/>
      <c r="AI691" s="20"/>
      <c r="AJ691" s="20"/>
      <c r="AK691" s="20"/>
      <c r="AL691" s="20"/>
      <c r="AM691" s="20"/>
      <c r="AN691" s="20"/>
      <c r="AO691" s="20"/>
      <c r="AP691" s="20"/>
      <c r="AQ691" s="20"/>
      <c r="AR691" s="20"/>
    </row>
    <row r="692" spans="1:44" s="21" customFormat="1" ht="13" hidden="1">
      <c r="A692" s="5"/>
      <c r="B692" s="5"/>
      <c r="C692" s="5"/>
      <c r="D692" s="53"/>
      <c r="E692" s="5"/>
      <c r="F692" s="5"/>
      <c r="G692" s="5"/>
      <c r="H692" s="5"/>
      <c r="I692" s="5"/>
      <c r="J692" s="5"/>
      <c r="K692" s="5"/>
      <c r="L692" s="5"/>
      <c r="M692" s="5"/>
      <c r="N692" s="5"/>
      <c r="O692" s="5"/>
      <c r="P692" s="5"/>
      <c r="Q692" s="89">
        <f t="shared" si="127"/>
        <v>0</v>
      </c>
      <c r="R692" s="22"/>
      <c r="S692" s="22"/>
      <c r="T692" s="22"/>
      <c r="U692" s="22"/>
      <c r="V692" s="22"/>
      <c r="W692" s="22"/>
      <c r="X692" s="20"/>
      <c r="Y692" s="20"/>
      <c r="Z692" s="20"/>
      <c r="AA692" s="20"/>
      <c r="AB692" s="20"/>
      <c r="AC692" s="20"/>
      <c r="AD692" s="20"/>
      <c r="AE692" s="20"/>
      <c r="AF692" s="20"/>
      <c r="AG692" s="20"/>
      <c r="AH692" s="20"/>
      <c r="AI692" s="20"/>
      <c r="AJ692" s="20"/>
      <c r="AK692" s="20"/>
      <c r="AL692" s="20"/>
      <c r="AM692" s="20"/>
      <c r="AN692" s="20"/>
      <c r="AO692" s="20"/>
      <c r="AP692" s="20"/>
      <c r="AQ692" s="20"/>
      <c r="AR692" s="20"/>
    </row>
    <row r="693" spans="1:44" s="21" customFormat="1" ht="13" hidden="1">
      <c r="A693" s="5"/>
      <c r="B693" s="5"/>
      <c r="C693" s="5"/>
      <c r="D693" s="53"/>
      <c r="E693" s="5"/>
      <c r="F693" s="5"/>
      <c r="G693" s="5"/>
      <c r="H693" s="5"/>
      <c r="I693" s="5"/>
      <c r="J693" s="5"/>
      <c r="K693" s="5"/>
      <c r="L693" s="5"/>
      <c r="M693" s="5"/>
      <c r="N693" s="5"/>
      <c r="O693" s="5"/>
      <c r="P693" s="5"/>
      <c r="Q693" s="89">
        <f t="shared" si="127"/>
        <v>0</v>
      </c>
      <c r="R693" s="22"/>
      <c r="S693" s="22"/>
      <c r="T693" s="22"/>
      <c r="U693" s="22"/>
      <c r="V693" s="22"/>
      <c r="W693" s="22"/>
      <c r="X693" s="20"/>
      <c r="Y693" s="20"/>
      <c r="Z693" s="20"/>
      <c r="AA693" s="20"/>
      <c r="AB693" s="20"/>
      <c r="AC693" s="20"/>
      <c r="AD693" s="20"/>
      <c r="AE693" s="20"/>
      <c r="AF693" s="20"/>
      <c r="AG693" s="20"/>
      <c r="AH693" s="20"/>
      <c r="AI693" s="20"/>
      <c r="AJ693" s="20"/>
      <c r="AK693" s="20"/>
      <c r="AL693" s="20"/>
      <c r="AM693" s="20"/>
      <c r="AN693" s="20"/>
      <c r="AO693" s="20"/>
      <c r="AP693" s="20"/>
      <c r="AQ693" s="20"/>
      <c r="AR693" s="20"/>
    </row>
    <row r="694" spans="1:44" s="21" customFormat="1" ht="13" hidden="1">
      <c r="A694" s="5"/>
      <c r="B694" s="5"/>
      <c r="C694" s="5"/>
      <c r="D694" s="53"/>
      <c r="E694" s="5"/>
      <c r="F694" s="5"/>
      <c r="G694" s="5"/>
      <c r="H694" s="5"/>
      <c r="I694" s="5"/>
      <c r="J694" s="5"/>
      <c r="K694" s="5"/>
      <c r="L694" s="5"/>
      <c r="M694" s="5"/>
      <c r="N694" s="5"/>
      <c r="O694" s="5"/>
      <c r="P694" s="5"/>
      <c r="Q694" s="89">
        <f t="shared" si="127"/>
        <v>0</v>
      </c>
      <c r="R694" s="22"/>
      <c r="S694" s="22"/>
      <c r="T694" s="22"/>
      <c r="U694" s="22"/>
      <c r="V694" s="22"/>
      <c r="W694" s="22"/>
      <c r="X694" s="20"/>
      <c r="Y694" s="20"/>
      <c r="Z694" s="20"/>
      <c r="AA694" s="20"/>
      <c r="AB694" s="20"/>
      <c r="AC694" s="20"/>
      <c r="AD694" s="20"/>
      <c r="AE694" s="20"/>
      <c r="AF694" s="20"/>
      <c r="AG694" s="20"/>
      <c r="AH694" s="20"/>
      <c r="AI694" s="20"/>
      <c r="AJ694" s="20"/>
      <c r="AK694" s="20"/>
      <c r="AL694" s="20"/>
      <c r="AM694" s="20"/>
      <c r="AN694" s="20"/>
      <c r="AO694" s="20"/>
      <c r="AP694" s="20"/>
      <c r="AQ694" s="20"/>
      <c r="AR694" s="20"/>
    </row>
    <row r="695" spans="1:44" s="21" customFormat="1" ht="13" hidden="1">
      <c r="A695" s="5"/>
      <c r="B695" s="5"/>
      <c r="C695" s="5"/>
      <c r="D695" s="53"/>
      <c r="E695" s="5"/>
      <c r="F695" s="5"/>
      <c r="G695" s="5"/>
      <c r="H695" s="5"/>
      <c r="I695" s="5"/>
      <c r="J695" s="5"/>
      <c r="K695" s="5"/>
      <c r="L695" s="5"/>
      <c r="M695" s="5"/>
      <c r="N695" s="5"/>
      <c r="O695" s="5"/>
      <c r="P695" s="5"/>
      <c r="Q695" s="89">
        <f t="shared" si="127"/>
        <v>0</v>
      </c>
      <c r="R695" s="22"/>
      <c r="S695" s="22"/>
      <c r="T695" s="22"/>
      <c r="U695" s="22"/>
      <c r="V695" s="22"/>
      <c r="W695" s="22"/>
      <c r="X695" s="20"/>
      <c r="Y695" s="20"/>
      <c r="Z695" s="20"/>
      <c r="AA695" s="20"/>
      <c r="AB695" s="20"/>
      <c r="AC695" s="20"/>
      <c r="AD695" s="20"/>
      <c r="AE695" s="20"/>
      <c r="AF695" s="20"/>
      <c r="AG695" s="20"/>
      <c r="AH695" s="20"/>
      <c r="AI695" s="20"/>
      <c r="AJ695" s="20"/>
      <c r="AK695" s="20"/>
      <c r="AL695" s="20"/>
      <c r="AM695" s="20"/>
      <c r="AN695" s="20"/>
      <c r="AO695" s="20"/>
      <c r="AP695" s="20"/>
      <c r="AQ695" s="20"/>
      <c r="AR695" s="20"/>
    </row>
    <row r="696" spans="1:44" s="21" customFormat="1" ht="13" hidden="1">
      <c r="A696" s="5"/>
      <c r="B696" s="5"/>
      <c r="C696" s="5"/>
      <c r="D696" s="53"/>
      <c r="E696" s="5"/>
      <c r="F696" s="5"/>
      <c r="G696" s="5"/>
      <c r="H696" s="5"/>
      <c r="I696" s="5"/>
      <c r="J696" s="5"/>
      <c r="K696" s="5"/>
      <c r="L696" s="5"/>
      <c r="M696" s="5"/>
      <c r="N696" s="5"/>
      <c r="O696" s="5"/>
      <c r="P696" s="5"/>
      <c r="Q696" s="89">
        <f t="shared" si="127"/>
        <v>0</v>
      </c>
      <c r="R696" s="22"/>
      <c r="S696" s="22"/>
      <c r="T696" s="22"/>
      <c r="U696" s="22"/>
      <c r="V696" s="22"/>
      <c r="W696" s="22"/>
      <c r="X696" s="20"/>
      <c r="Y696" s="20"/>
      <c r="Z696" s="20"/>
      <c r="AA696" s="20"/>
      <c r="AB696" s="20"/>
      <c r="AC696" s="20"/>
      <c r="AD696" s="20"/>
      <c r="AE696" s="20"/>
      <c r="AF696" s="20"/>
      <c r="AG696" s="20"/>
      <c r="AH696" s="20"/>
      <c r="AI696" s="20"/>
      <c r="AJ696" s="20"/>
      <c r="AK696" s="20"/>
      <c r="AL696" s="20"/>
      <c r="AM696" s="20"/>
      <c r="AN696" s="20"/>
      <c r="AO696" s="20"/>
      <c r="AP696" s="20"/>
      <c r="AQ696" s="20"/>
      <c r="AR696" s="20"/>
    </row>
    <row r="697" spans="1:44" s="21" customFormat="1" ht="13" hidden="1">
      <c r="A697" s="5"/>
      <c r="B697" s="5"/>
      <c r="C697" s="5"/>
      <c r="D697" s="53"/>
      <c r="E697" s="5"/>
      <c r="F697" s="5"/>
      <c r="G697" s="5"/>
      <c r="H697" s="5"/>
      <c r="I697" s="5"/>
      <c r="J697" s="5"/>
      <c r="K697" s="5"/>
      <c r="L697" s="5"/>
      <c r="M697" s="5"/>
      <c r="N697" s="5"/>
      <c r="O697" s="5"/>
      <c r="P697" s="5"/>
      <c r="Q697" s="89">
        <f t="shared" si="127"/>
        <v>0</v>
      </c>
      <c r="R697" s="22"/>
      <c r="S697" s="22"/>
      <c r="T697" s="22"/>
      <c r="U697" s="22"/>
      <c r="V697" s="22"/>
      <c r="W697" s="22"/>
      <c r="X697" s="20"/>
      <c r="Y697" s="20"/>
      <c r="Z697" s="20"/>
      <c r="AA697" s="20"/>
      <c r="AB697" s="20"/>
      <c r="AC697" s="20"/>
      <c r="AD697" s="20"/>
      <c r="AE697" s="20"/>
      <c r="AF697" s="20"/>
      <c r="AG697" s="20"/>
      <c r="AH697" s="20"/>
      <c r="AI697" s="20"/>
      <c r="AJ697" s="20"/>
      <c r="AK697" s="20"/>
      <c r="AL697" s="20"/>
      <c r="AM697" s="20"/>
      <c r="AN697" s="20"/>
      <c r="AO697" s="20"/>
      <c r="AP697" s="20"/>
      <c r="AQ697" s="20"/>
      <c r="AR697" s="20"/>
    </row>
    <row r="698" spans="1:44" s="21" customFormat="1" ht="13" hidden="1">
      <c r="A698" s="5"/>
      <c r="B698" s="5"/>
      <c r="C698" s="5"/>
      <c r="D698" s="53"/>
      <c r="E698" s="5"/>
      <c r="F698" s="5"/>
      <c r="G698" s="5"/>
      <c r="H698" s="5"/>
      <c r="I698" s="5"/>
      <c r="J698" s="5"/>
      <c r="K698" s="5"/>
      <c r="L698" s="5"/>
      <c r="M698" s="5"/>
      <c r="N698" s="5"/>
      <c r="O698" s="5"/>
      <c r="P698" s="5"/>
      <c r="Q698" s="89">
        <f t="shared" si="127"/>
        <v>0</v>
      </c>
      <c r="R698" s="22"/>
      <c r="S698" s="22"/>
      <c r="T698" s="22"/>
      <c r="U698" s="22"/>
      <c r="V698" s="22"/>
      <c r="W698" s="22"/>
      <c r="X698" s="20"/>
      <c r="Y698" s="20"/>
      <c r="Z698" s="20"/>
      <c r="AA698" s="20"/>
      <c r="AB698" s="20"/>
      <c r="AC698" s="20"/>
      <c r="AD698" s="20"/>
      <c r="AE698" s="20"/>
      <c r="AF698" s="20"/>
      <c r="AG698" s="20"/>
      <c r="AH698" s="20"/>
      <c r="AI698" s="20"/>
      <c r="AJ698" s="20"/>
      <c r="AK698" s="20"/>
      <c r="AL698" s="20"/>
      <c r="AM698" s="20"/>
      <c r="AN698" s="20"/>
      <c r="AO698" s="20"/>
      <c r="AP698" s="20"/>
      <c r="AQ698" s="20"/>
      <c r="AR698" s="20"/>
    </row>
    <row r="699" spans="1:44" s="21" customFormat="1" ht="13" hidden="1">
      <c r="A699" s="5"/>
      <c r="B699" s="5"/>
      <c r="C699" s="5"/>
      <c r="D699" s="53"/>
      <c r="E699" s="5"/>
      <c r="F699" s="5"/>
      <c r="G699" s="5"/>
      <c r="H699" s="5"/>
      <c r="I699" s="5"/>
      <c r="J699" s="5"/>
      <c r="K699" s="5"/>
      <c r="L699" s="5"/>
      <c r="M699" s="5"/>
      <c r="N699" s="5"/>
      <c r="O699" s="5"/>
      <c r="P699" s="5"/>
      <c r="Q699" s="89">
        <f t="shared" si="127"/>
        <v>0</v>
      </c>
      <c r="R699" s="22"/>
      <c r="S699" s="22"/>
      <c r="T699" s="22"/>
      <c r="U699" s="22"/>
      <c r="V699" s="22"/>
      <c r="W699" s="22"/>
      <c r="X699" s="20"/>
      <c r="Y699" s="20"/>
      <c r="Z699" s="20"/>
      <c r="AA699" s="20"/>
      <c r="AB699" s="20"/>
      <c r="AC699" s="20"/>
      <c r="AD699" s="20"/>
      <c r="AE699" s="20"/>
      <c r="AF699" s="20"/>
      <c r="AG699" s="20"/>
      <c r="AH699" s="20"/>
      <c r="AI699" s="20"/>
      <c r="AJ699" s="20"/>
      <c r="AK699" s="20"/>
      <c r="AL699" s="20"/>
      <c r="AM699" s="20"/>
      <c r="AN699" s="20"/>
      <c r="AO699" s="20"/>
      <c r="AP699" s="20"/>
      <c r="AQ699" s="20"/>
      <c r="AR699" s="20"/>
    </row>
    <row r="700" spans="1:44" s="21" customFormat="1" ht="13" hidden="1">
      <c r="A700" s="5"/>
      <c r="B700" s="5"/>
      <c r="C700" s="5"/>
      <c r="D700" s="53"/>
      <c r="E700" s="5"/>
      <c r="F700" s="5"/>
      <c r="G700" s="5"/>
      <c r="H700" s="5"/>
      <c r="I700" s="5"/>
      <c r="J700" s="5"/>
      <c r="K700" s="5"/>
      <c r="L700" s="5"/>
      <c r="M700" s="5"/>
      <c r="N700" s="5"/>
      <c r="O700" s="5"/>
      <c r="P700" s="5"/>
      <c r="Q700" s="89">
        <f t="shared" si="127"/>
        <v>0</v>
      </c>
      <c r="R700" s="22"/>
      <c r="S700" s="22"/>
      <c r="T700" s="22"/>
      <c r="U700" s="22"/>
      <c r="V700" s="22"/>
      <c r="W700" s="22"/>
      <c r="X700" s="20"/>
      <c r="Y700" s="20"/>
      <c r="Z700" s="20"/>
      <c r="AA700" s="20"/>
      <c r="AB700" s="20"/>
      <c r="AC700" s="20"/>
      <c r="AD700" s="20"/>
      <c r="AE700" s="20"/>
      <c r="AF700" s="20"/>
      <c r="AG700" s="20"/>
      <c r="AH700" s="20"/>
      <c r="AI700" s="20"/>
      <c r="AJ700" s="20"/>
      <c r="AK700" s="20"/>
      <c r="AL700" s="20"/>
      <c r="AM700" s="20"/>
      <c r="AN700" s="20"/>
      <c r="AO700" s="20"/>
      <c r="AP700" s="20"/>
      <c r="AQ700" s="20"/>
      <c r="AR700" s="20"/>
    </row>
    <row r="701" spans="1:44" s="21" customFormat="1" ht="13" hidden="1">
      <c r="A701" s="5"/>
      <c r="B701" s="5"/>
      <c r="C701" s="5"/>
      <c r="D701" s="53"/>
      <c r="E701" s="5"/>
      <c r="F701" s="5"/>
      <c r="G701" s="5"/>
      <c r="H701" s="5"/>
      <c r="I701" s="5"/>
      <c r="J701" s="5"/>
      <c r="K701" s="5"/>
      <c r="L701" s="5"/>
      <c r="M701" s="5"/>
      <c r="N701" s="5"/>
      <c r="O701" s="5"/>
      <c r="P701" s="5"/>
      <c r="Q701" s="89">
        <f t="shared" si="127"/>
        <v>0</v>
      </c>
      <c r="R701" s="22"/>
      <c r="S701" s="22"/>
      <c r="T701" s="22"/>
      <c r="U701" s="22"/>
      <c r="V701" s="22"/>
      <c r="W701" s="22"/>
      <c r="X701" s="20"/>
      <c r="Y701" s="20"/>
      <c r="Z701" s="20"/>
      <c r="AA701" s="20"/>
      <c r="AB701" s="20"/>
      <c r="AC701" s="20"/>
      <c r="AD701" s="20"/>
      <c r="AE701" s="20"/>
      <c r="AF701" s="20"/>
      <c r="AG701" s="20"/>
      <c r="AH701" s="20"/>
      <c r="AI701" s="20"/>
      <c r="AJ701" s="20"/>
      <c r="AK701" s="20"/>
      <c r="AL701" s="20"/>
      <c r="AM701" s="20"/>
      <c r="AN701" s="20"/>
      <c r="AO701" s="20"/>
      <c r="AP701" s="20"/>
      <c r="AQ701" s="20"/>
      <c r="AR701" s="20"/>
    </row>
    <row r="702" spans="1:44" s="21" customFormat="1" ht="13" hidden="1">
      <c r="A702" s="5"/>
      <c r="B702" s="5"/>
      <c r="C702" s="5"/>
      <c r="D702" s="53"/>
      <c r="E702" s="5"/>
      <c r="F702" s="5"/>
      <c r="G702" s="5"/>
      <c r="H702" s="5"/>
      <c r="I702" s="5"/>
      <c r="J702" s="5"/>
      <c r="K702" s="5"/>
      <c r="L702" s="5"/>
      <c r="M702" s="5"/>
      <c r="N702" s="5"/>
      <c r="O702" s="5"/>
      <c r="P702" s="5"/>
      <c r="Q702" s="89">
        <f t="shared" si="127"/>
        <v>0</v>
      </c>
      <c r="R702" s="22"/>
      <c r="S702" s="22"/>
      <c r="T702" s="22"/>
      <c r="U702" s="22"/>
      <c r="V702" s="22"/>
      <c r="W702" s="22"/>
      <c r="X702" s="20"/>
      <c r="Y702" s="20"/>
      <c r="Z702" s="20"/>
      <c r="AA702" s="20"/>
      <c r="AB702" s="20"/>
      <c r="AC702" s="20"/>
      <c r="AD702" s="20"/>
      <c r="AE702" s="20"/>
      <c r="AF702" s="20"/>
      <c r="AG702" s="20"/>
      <c r="AH702" s="20"/>
      <c r="AI702" s="20"/>
      <c r="AJ702" s="20"/>
      <c r="AK702" s="20"/>
      <c r="AL702" s="20"/>
      <c r="AM702" s="20"/>
      <c r="AN702" s="20"/>
      <c r="AO702" s="20"/>
      <c r="AP702" s="20"/>
      <c r="AQ702" s="20"/>
      <c r="AR702" s="20"/>
    </row>
    <row r="703" spans="1:44" s="21" customFormat="1" ht="13" hidden="1">
      <c r="A703" s="5"/>
      <c r="B703" s="5"/>
      <c r="C703" s="5"/>
      <c r="D703" s="53"/>
      <c r="E703" s="5"/>
      <c r="F703" s="5"/>
      <c r="G703" s="5"/>
      <c r="H703" s="5"/>
      <c r="I703" s="5"/>
      <c r="J703" s="5"/>
      <c r="K703" s="5"/>
      <c r="L703" s="5"/>
      <c r="M703" s="5"/>
      <c r="N703" s="5"/>
      <c r="O703" s="5"/>
      <c r="P703" s="5"/>
      <c r="Q703" s="89">
        <f t="shared" si="127"/>
        <v>0</v>
      </c>
      <c r="R703" s="22"/>
      <c r="S703" s="22"/>
      <c r="T703" s="22"/>
      <c r="U703" s="22"/>
      <c r="V703" s="22"/>
      <c r="W703" s="22"/>
      <c r="X703" s="20"/>
      <c r="Y703" s="20"/>
      <c r="Z703" s="20"/>
      <c r="AA703" s="20"/>
      <c r="AB703" s="20"/>
      <c r="AC703" s="20"/>
      <c r="AD703" s="20"/>
      <c r="AE703" s="20"/>
      <c r="AF703" s="20"/>
      <c r="AG703" s="20"/>
      <c r="AH703" s="20"/>
      <c r="AI703" s="20"/>
      <c r="AJ703" s="20"/>
      <c r="AK703" s="20"/>
      <c r="AL703" s="20"/>
      <c r="AM703" s="20"/>
      <c r="AN703" s="20"/>
      <c r="AO703" s="20"/>
      <c r="AP703" s="20"/>
      <c r="AQ703" s="20"/>
      <c r="AR703" s="20"/>
    </row>
    <row r="704" spans="1:44" s="21" customFormat="1" ht="13" hidden="1">
      <c r="A704" s="5"/>
      <c r="B704" s="5"/>
      <c r="C704" s="5"/>
      <c r="D704" s="53"/>
      <c r="E704" s="5"/>
      <c r="F704" s="5"/>
      <c r="G704" s="5"/>
      <c r="H704" s="5"/>
      <c r="I704" s="5"/>
      <c r="J704" s="5"/>
      <c r="K704" s="5"/>
      <c r="L704" s="5"/>
      <c r="M704" s="5"/>
      <c r="N704" s="5"/>
      <c r="O704" s="5"/>
      <c r="P704" s="5"/>
      <c r="Q704" s="89">
        <f t="shared" si="127"/>
        <v>0</v>
      </c>
      <c r="R704" s="22"/>
      <c r="S704" s="22"/>
      <c r="T704" s="22"/>
      <c r="U704" s="22"/>
      <c r="V704" s="22"/>
      <c r="W704" s="22"/>
      <c r="X704" s="20"/>
      <c r="Y704" s="20"/>
      <c r="Z704" s="20"/>
      <c r="AA704" s="20"/>
      <c r="AB704" s="20"/>
      <c r="AC704" s="20"/>
      <c r="AD704" s="20"/>
      <c r="AE704" s="20"/>
      <c r="AF704" s="20"/>
      <c r="AG704" s="20"/>
      <c r="AH704" s="20"/>
      <c r="AI704" s="20"/>
      <c r="AJ704" s="20"/>
      <c r="AK704" s="20"/>
      <c r="AL704" s="20"/>
      <c r="AM704" s="20"/>
      <c r="AN704" s="20"/>
      <c r="AO704" s="20"/>
      <c r="AP704" s="20"/>
      <c r="AQ704" s="20"/>
      <c r="AR704" s="20"/>
    </row>
    <row r="705" spans="1:44" s="21" customFormat="1" ht="13" hidden="1">
      <c r="A705" s="5"/>
      <c r="B705" s="5"/>
      <c r="C705" s="5"/>
      <c r="D705" s="53"/>
      <c r="E705" s="5"/>
      <c r="F705" s="5"/>
      <c r="G705" s="5"/>
      <c r="H705" s="5"/>
      <c r="I705" s="5"/>
      <c r="J705" s="5"/>
      <c r="K705" s="5"/>
      <c r="L705" s="5"/>
      <c r="M705" s="5"/>
      <c r="N705" s="5"/>
      <c r="O705" s="5"/>
      <c r="P705" s="5"/>
      <c r="Q705" s="89">
        <f t="shared" si="127"/>
        <v>0</v>
      </c>
      <c r="R705" s="22"/>
      <c r="S705" s="22"/>
      <c r="T705" s="22"/>
      <c r="U705" s="22"/>
      <c r="V705" s="22"/>
      <c r="W705" s="22"/>
      <c r="X705" s="20"/>
      <c r="Y705" s="20"/>
      <c r="Z705" s="20"/>
      <c r="AA705" s="20"/>
      <c r="AB705" s="20"/>
      <c r="AC705" s="20"/>
      <c r="AD705" s="20"/>
      <c r="AE705" s="20"/>
      <c r="AF705" s="20"/>
      <c r="AG705" s="20"/>
      <c r="AH705" s="20"/>
      <c r="AI705" s="20"/>
      <c r="AJ705" s="20"/>
      <c r="AK705" s="20"/>
      <c r="AL705" s="20"/>
      <c r="AM705" s="20"/>
      <c r="AN705" s="20"/>
      <c r="AO705" s="20"/>
      <c r="AP705" s="20"/>
      <c r="AQ705" s="20"/>
      <c r="AR705" s="20"/>
    </row>
    <row r="706" spans="1:44" s="21" customFormat="1" ht="13" hidden="1">
      <c r="A706" s="5"/>
      <c r="B706" s="5"/>
      <c r="C706" s="5"/>
      <c r="D706" s="53"/>
      <c r="E706" s="5"/>
      <c r="F706" s="5"/>
      <c r="G706" s="5"/>
      <c r="H706" s="5"/>
      <c r="I706" s="5"/>
      <c r="J706" s="5"/>
      <c r="K706" s="5"/>
      <c r="L706" s="5"/>
      <c r="M706" s="5"/>
      <c r="N706" s="5"/>
      <c r="O706" s="5"/>
      <c r="P706" s="5"/>
      <c r="Q706" s="89">
        <f t="shared" si="127"/>
        <v>0</v>
      </c>
      <c r="R706" s="22"/>
      <c r="S706" s="22"/>
      <c r="T706" s="22"/>
      <c r="U706" s="22"/>
      <c r="V706" s="22"/>
      <c r="W706" s="22"/>
      <c r="X706" s="20"/>
      <c r="Y706" s="20"/>
      <c r="Z706" s="20"/>
      <c r="AA706" s="20"/>
      <c r="AB706" s="20"/>
      <c r="AC706" s="20"/>
      <c r="AD706" s="20"/>
      <c r="AE706" s="20"/>
      <c r="AF706" s="20"/>
      <c r="AG706" s="20"/>
      <c r="AH706" s="20"/>
      <c r="AI706" s="20"/>
      <c r="AJ706" s="20"/>
      <c r="AK706" s="20"/>
      <c r="AL706" s="20"/>
      <c r="AM706" s="20"/>
      <c r="AN706" s="20"/>
      <c r="AO706" s="20"/>
      <c r="AP706" s="20"/>
      <c r="AQ706" s="20"/>
      <c r="AR706" s="20"/>
    </row>
    <row r="707" spans="1:44" s="21" customFormat="1" ht="13" hidden="1">
      <c r="A707" s="5"/>
      <c r="B707" s="5"/>
      <c r="C707" s="5"/>
      <c r="D707" s="53"/>
      <c r="E707" s="5"/>
      <c r="F707" s="5"/>
      <c r="G707" s="5"/>
      <c r="H707" s="5"/>
      <c r="I707" s="5"/>
      <c r="J707" s="5"/>
      <c r="K707" s="5"/>
      <c r="L707" s="5"/>
      <c r="M707" s="5"/>
      <c r="N707" s="5"/>
      <c r="O707" s="5"/>
      <c r="P707" s="5"/>
      <c r="Q707" s="89">
        <f t="shared" si="127"/>
        <v>0</v>
      </c>
      <c r="R707" s="22"/>
      <c r="S707" s="22"/>
      <c r="T707" s="22"/>
      <c r="U707" s="22"/>
      <c r="V707" s="22"/>
      <c r="W707" s="22"/>
      <c r="X707" s="20"/>
      <c r="Y707" s="20"/>
      <c r="Z707" s="20"/>
      <c r="AA707" s="20"/>
      <c r="AB707" s="20"/>
      <c r="AC707" s="20"/>
      <c r="AD707" s="20"/>
      <c r="AE707" s="20"/>
      <c r="AF707" s="20"/>
      <c r="AG707" s="20"/>
      <c r="AH707" s="20"/>
      <c r="AI707" s="20"/>
      <c r="AJ707" s="20"/>
      <c r="AK707" s="20"/>
      <c r="AL707" s="20"/>
      <c r="AM707" s="20"/>
      <c r="AN707" s="20"/>
      <c r="AO707" s="20"/>
      <c r="AP707" s="20"/>
      <c r="AQ707" s="20"/>
      <c r="AR707" s="20"/>
    </row>
    <row r="708" spans="1:44" s="21" customFormat="1" ht="13" hidden="1">
      <c r="A708" s="5"/>
      <c r="B708" s="5"/>
      <c r="C708" s="5"/>
      <c r="D708" s="53"/>
      <c r="E708" s="5"/>
      <c r="F708" s="5"/>
      <c r="G708" s="5"/>
      <c r="H708" s="5"/>
      <c r="I708" s="5"/>
      <c r="J708" s="5"/>
      <c r="K708" s="5"/>
      <c r="L708" s="5"/>
      <c r="M708" s="5"/>
      <c r="N708" s="5"/>
      <c r="O708" s="5"/>
      <c r="P708" s="5"/>
      <c r="Q708" s="89">
        <f t="shared" si="127"/>
        <v>0</v>
      </c>
      <c r="R708" s="22"/>
      <c r="S708" s="22"/>
      <c r="T708" s="22"/>
      <c r="U708" s="22"/>
      <c r="V708" s="22"/>
      <c r="W708" s="22"/>
      <c r="X708" s="20"/>
      <c r="Y708" s="20"/>
      <c r="Z708" s="20"/>
      <c r="AA708" s="20"/>
      <c r="AB708" s="20"/>
      <c r="AC708" s="20"/>
      <c r="AD708" s="20"/>
      <c r="AE708" s="20"/>
      <c r="AF708" s="20"/>
      <c r="AG708" s="20"/>
      <c r="AH708" s="20"/>
      <c r="AI708" s="20"/>
      <c r="AJ708" s="20"/>
      <c r="AK708" s="20"/>
      <c r="AL708" s="20"/>
      <c r="AM708" s="20"/>
      <c r="AN708" s="20"/>
      <c r="AO708" s="20"/>
      <c r="AP708" s="20"/>
      <c r="AQ708" s="20"/>
      <c r="AR708" s="20"/>
    </row>
    <row r="709" spans="1:44" s="21" customFormat="1" ht="13" hidden="1">
      <c r="A709" s="5"/>
      <c r="B709" s="5"/>
      <c r="C709" s="5"/>
      <c r="D709" s="53"/>
      <c r="E709" s="5"/>
      <c r="F709" s="5"/>
      <c r="G709" s="5"/>
      <c r="H709" s="5"/>
      <c r="I709" s="5"/>
      <c r="J709" s="5"/>
      <c r="K709" s="5"/>
      <c r="L709" s="5"/>
      <c r="M709" s="5"/>
      <c r="N709" s="5"/>
      <c r="O709" s="5"/>
      <c r="P709" s="5"/>
      <c r="Q709" s="89">
        <f t="shared" si="127"/>
        <v>0</v>
      </c>
      <c r="R709" s="22"/>
      <c r="S709" s="22"/>
      <c r="T709" s="22"/>
      <c r="U709" s="22"/>
      <c r="V709" s="22"/>
      <c r="W709" s="22"/>
      <c r="X709" s="20"/>
      <c r="Y709" s="20"/>
      <c r="Z709" s="20"/>
      <c r="AA709" s="20"/>
      <c r="AB709" s="20"/>
      <c r="AC709" s="20"/>
      <c r="AD709" s="20"/>
      <c r="AE709" s="20"/>
      <c r="AF709" s="20"/>
      <c r="AG709" s="20"/>
      <c r="AH709" s="20"/>
      <c r="AI709" s="20"/>
      <c r="AJ709" s="20"/>
      <c r="AK709" s="20"/>
      <c r="AL709" s="20"/>
      <c r="AM709" s="20"/>
      <c r="AN709" s="20"/>
      <c r="AO709" s="20"/>
      <c r="AP709" s="20"/>
      <c r="AQ709" s="20"/>
      <c r="AR709" s="20"/>
    </row>
    <row r="710" spans="1:44" s="21" customFormat="1" ht="13" hidden="1">
      <c r="A710" s="5"/>
      <c r="B710" s="5"/>
      <c r="C710" s="5"/>
      <c r="D710" s="53"/>
      <c r="E710" s="5"/>
      <c r="F710" s="5"/>
      <c r="G710" s="5"/>
      <c r="H710" s="5"/>
      <c r="I710" s="5"/>
      <c r="J710" s="5"/>
      <c r="K710" s="5"/>
      <c r="L710" s="5"/>
      <c r="M710" s="5"/>
      <c r="N710" s="5"/>
      <c r="O710" s="5"/>
      <c r="P710" s="5"/>
      <c r="Q710" s="89">
        <f t="shared" si="127"/>
        <v>0</v>
      </c>
      <c r="R710" s="22"/>
      <c r="S710" s="22"/>
      <c r="T710" s="22"/>
      <c r="U710" s="22"/>
      <c r="V710" s="22"/>
      <c r="W710" s="22"/>
      <c r="X710" s="20"/>
      <c r="Y710" s="20"/>
      <c r="Z710" s="20"/>
      <c r="AA710" s="20"/>
      <c r="AB710" s="20"/>
      <c r="AC710" s="20"/>
      <c r="AD710" s="20"/>
      <c r="AE710" s="20"/>
      <c r="AF710" s="20"/>
      <c r="AG710" s="20"/>
      <c r="AH710" s="20"/>
      <c r="AI710" s="20"/>
      <c r="AJ710" s="20"/>
      <c r="AK710" s="20"/>
      <c r="AL710" s="20"/>
      <c r="AM710" s="20"/>
      <c r="AN710" s="20"/>
      <c r="AO710" s="20"/>
      <c r="AP710" s="20"/>
      <c r="AQ710" s="20"/>
      <c r="AR710" s="20"/>
    </row>
    <row r="711" spans="1:44" s="21" customFormat="1" ht="13" hidden="1">
      <c r="A711" s="5"/>
      <c r="B711" s="5"/>
      <c r="C711" s="5"/>
      <c r="D711" s="53"/>
      <c r="E711" s="5"/>
      <c r="F711" s="5"/>
      <c r="G711" s="5"/>
      <c r="H711" s="5"/>
      <c r="I711" s="5"/>
      <c r="J711" s="5"/>
      <c r="K711" s="5"/>
      <c r="L711" s="5"/>
      <c r="M711" s="5"/>
      <c r="N711" s="5"/>
      <c r="O711" s="5"/>
      <c r="P711" s="5"/>
      <c r="Q711" s="89">
        <f t="shared" si="127"/>
        <v>0</v>
      </c>
      <c r="R711" s="22"/>
      <c r="S711" s="22"/>
      <c r="T711" s="22"/>
      <c r="U711" s="22"/>
      <c r="V711" s="22"/>
      <c r="W711" s="22"/>
      <c r="X711" s="20"/>
      <c r="Y711" s="20"/>
      <c r="Z711" s="20"/>
      <c r="AA711" s="20"/>
      <c r="AB711" s="20"/>
      <c r="AC711" s="20"/>
      <c r="AD711" s="20"/>
      <c r="AE711" s="20"/>
      <c r="AF711" s="20"/>
      <c r="AG711" s="20"/>
      <c r="AH711" s="20"/>
      <c r="AI711" s="20"/>
      <c r="AJ711" s="20"/>
      <c r="AK711" s="20"/>
      <c r="AL711" s="20"/>
      <c r="AM711" s="20"/>
      <c r="AN711" s="20"/>
      <c r="AO711" s="20"/>
      <c r="AP711" s="20"/>
      <c r="AQ711" s="20"/>
      <c r="AR711" s="20"/>
    </row>
    <row r="712" spans="1:44" s="21" customFormat="1" ht="13" hidden="1">
      <c r="A712" s="5"/>
      <c r="B712" s="5"/>
      <c r="C712" s="5"/>
      <c r="D712" s="53"/>
      <c r="E712" s="5"/>
      <c r="F712" s="5"/>
      <c r="G712" s="5"/>
      <c r="H712" s="5"/>
      <c r="I712" s="5"/>
      <c r="J712" s="5"/>
      <c r="K712" s="5"/>
      <c r="L712" s="5"/>
      <c r="M712" s="5"/>
      <c r="N712" s="5"/>
      <c r="O712" s="5"/>
      <c r="P712" s="5"/>
      <c r="Q712" s="89">
        <f t="shared" si="127"/>
        <v>0</v>
      </c>
      <c r="R712" s="22"/>
      <c r="S712" s="22"/>
      <c r="T712" s="22"/>
      <c r="U712" s="22"/>
      <c r="V712" s="22"/>
      <c r="W712" s="22"/>
      <c r="X712" s="20"/>
      <c r="Y712" s="20"/>
      <c r="Z712" s="20"/>
      <c r="AA712" s="20"/>
      <c r="AB712" s="20"/>
      <c r="AC712" s="20"/>
      <c r="AD712" s="20"/>
      <c r="AE712" s="20"/>
      <c r="AF712" s="20"/>
      <c r="AG712" s="20"/>
      <c r="AH712" s="20"/>
      <c r="AI712" s="20"/>
      <c r="AJ712" s="20"/>
      <c r="AK712" s="20"/>
      <c r="AL712" s="20"/>
      <c r="AM712" s="20"/>
      <c r="AN712" s="20"/>
      <c r="AO712" s="20"/>
      <c r="AP712" s="20"/>
      <c r="AQ712" s="20"/>
      <c r="AR712" s="20"/>
    </row>
    <row r="713" spans="1:44" s="21" customFormat="1" ht="13" hidden="1">
      <c r="A713" s="5"/>
      <c r="B713" s="5"/>
      <c r="C713" s="5"/>
      <c r="D713" s="53"/>
      <c r="E713" s="5"/>
      <c r="F713" s="5"/>
      <c r="G713" s="5"/>
      <c r="H713" s="5"/>
      <c r="I713" s="5"/>
      <c r="J713" s="5"/>
      <c r="K713" s="5"/>
      <c r="L713" s="5"/>
      <c r="M713" s="5"/>
      <c r="N713" s="5"/>
      <c r="O713" s="5"/>
      <c r="P713" s="5"/>
      <c r="Q713" s="89">
        <f t="shared" si="127"/>
        <v>0</v>
      </c>
      <c r="R713" s="22"/>
      <c r="S713" s="22"/>
      <c r="T713" s="22"/>
      <c r="U713" s="22"/>
      <c r="V713" s="22"/>
      <c r="W713" s="22"/>
      <c r="X713" s="20"/>
      <c r="Y713" s="20"/>
      <c r="Z713" s="20"/>
      <c r="AA713" s="20"/>
      <c r="AB713" s="20"/>
      <c r="AC713" s="20"/>
      <c r="AD713" s="20"/>
      <c r="AE713" s="20"/>
      <c r="AF713" s="20"/>
      <c r="AG713" s="20"/>
      <c r="AH713" s="20"/>
      <c r="AI713" s="20"/>
      <c r="AJ713" s="20"/>
      <c r="AK713" s="20"/>
      <c r="AL713" s="20"/>
      <c r="AM713" s="20"/>
      <c r="AN713" s="20"/>
      <c r="AO713" s="20"/>
      <c r="AP713" s="20"/>
      <c r="AQ713" s="20"/>
      <c r="AR713" s="20"/>
    </row>
    <row r="714" spans="1:44" s="21" customFormat="1" ht="13" hidden="1">
      <c r="A714" s="5"/>
      <c r="B714" s="5"/>
      <c r="C714" s="5"/>
      <c r="D714" s="53"/>
      <c r="E714" s="5"/>
      <c r="F714" s="5"/>
      <c r="G714" s="5"/>
      <c r="H714" s="5"/>
      <c r="I714" s="5"/>
      <c r="J714" s="5"/>
      <c r="K714" s="5"/>
      <c r="L714" s="5"/>
      <c r="M714" s="5"/>
      <c r="N714" s="5"/>
      <c r="O714" s="5"/>
      <c r="P714" s="5"/>
      <c r="Q714" s="89">
        <f t="shared" ref="Q714:Q777" si="128">+P714</f>
        <v>0</v>
      </c>
      <c r="R714" s="22"/>
      <c r="S714" s="22"/>
      <c r="T714" s="22"/>
      <c r="U714" s="22"/>
      <c r="V714" s="22"/>
      <c r="W714" s="22"/>
      <c r="X714" s="20"/>
      <c r="Y714" s="20"/>
      <c r="Z714" s="20"/>
      <c r="AA714" s="20"/>
      <c r="AB714" s="20"/>
      <c r="AC714" s="20"/>
      <c r="AD714" s="20"/>
      <c r="AE714" s="20"/>
      <c r="AF714" s="20"/>
      <c r="AG714" s="20"/>
      <c r="AH714" s="20"/>
      <c r="AI714" s="20"/>
      <c r="AJ714" s="20"/>
      <c r="AK714" s="20"/>
      <c r="AL714" s="20"/>
      <c r="AM714" s="20"/>
      <c r="AN714" s="20"/>
      <c r="AO714" s="20"/>
      <c r="AP714" s="20"/>
      <c r="AQ714" s="20"/>
      <c r="AR714" s="20"/>
    </row>
    <row r="715" spans="1:44" s="21" customFormat="1" ht="13" hidden="1">
      <c r="A715" s="5"/>
      <c r="B715" s="5"/>
      <c r="C715" s="5"/>
      <c r="D715" s="53"/>
      <c r="E715" s="5"/>
      <c r="F715" s="5"/>
      <c r="G715" s="5"/>
      <c r="H715" s="5"/>
      <c r="I715" s="5"/>
      <c r="J715" s="5"/>
      <c r="K715" s="5"/>
      <c r="L715" s="5"/>
      <c r="M715" s="5"/>
      <c r="N715" s="5"/>
      <c r="O715" s="5"/>
      <c r="P715" s="5"/>
      <c r="Q715" s="89">
        <f t="shared" si="128"/>
        <v>0</v>
      </c>
      <c r="R715" s="22"/>
      <c r="S715" s="22"/>
      <c r="T715" s="22"/>
      <c r="U715" s="22"/>
      <c r="V715" s="22"/>
      <c r="W715" s="22"/>
      <c r="X715" s="20"/>
      <c r="Y715" s="20"/>
      <c r="Z715" s="20"/>
      <c r="AA715" s="20"/>
      <c r="AB715" s="20"/>
      <c r="AC715" s="20"/>
      <c r="AD715" s="20"/>
      <c r="AE715" s="20"/>
      <c r="AF715" s="20"/>
      <c r="AG715" s="20"/>
      <c r="AH715" s="20"/>
      <c r="AI715" s="20"/>
      <c r="AJ715" s="20"/>
      <c r="AK715" s="20"/>
      <c r="AL715" s="20"/>
      <c r="AM715" s="20"/>
      <c r="AN715" s="20"/>
      <c r="AO715" s="20"/>
      <c r="AP715" s="20"/>
      <c r="AQ715" s="20"/>
      <c r="AR715" s="20"/>
    </row>
    <row r="716" spans="1:44" s="21" customFormat="1" ht="13" hidden="1">
      <c r="A716" s="5"/>
      <c r="B716" s="5"/>
      <c r="C716" s="5"/>
      <c r="D716" s="53"/>
      <c r="E716" s="5"/>
      <c r="F716" s="5"/>
      <c r="G716" s="5"/>
      <c r="H716" s="5"/>
      <c r="I716" s="5"/>
      <c r="J716" s="5"/>
      <c r="K716" s="5"/>
      <c r="L716" s="5"/>
      <c r="M716" s="5"/>
      <c r="N716" s="5"/>
      <c r="O716" s="5"/>
      <c r="P716" s="5"/>
      <c r="Q716" s="89">
        <f t="shared" si="128"/>
        <v>0</v>
      </c>
      <c r="R716" s="22"/>
      <c r="S716" s="22"/>
      <c r="T716" s="22"/>
      <c r="U716" s="22"/>
      <c r="V716" s="22"/>
      <c r="W716" s="22"/>
      <c r="X716" s="20"/>
      <c r="Y716" s="20"/>
      <c r="Z716" s="20"/>
      <c r="AA716" s="20"/>
      <c r="AB716" s="20"/>
      <c r="AC716" s="20"/>
      <c r="AD716" s="20"/>
      <c r="AE716" s="20"/>
      <c r="AF716" s="20"/>
      <c r="AG716" s="20"/>
      <c r="AH716" s="20"/>
      <c r="AI716" s="20"/>
      <c r="AJ716" s="20"/>
      <c r="AK716" s="20"/>
      <c r="AL716" s="20"/>
      <c r="AM716" s="20"/>
      <c r="AN716" s="20"/>
      <c r="AO716" s="20"/>
      <c r="AP716" s="20"/>
      <c r="AQ716" s="20"/>
      <c r="AR716" s="20"/>
    </row>
    <row r="717" spans="1:44" s="21" customFormat="1" ht="13" hidden="1">
      <c r="A717" s="5"/>
      <c r="B717" s="5"/>
      <c r="C717" s="5"/>
      <c r="D717" s="53"/>
      <c r="E717" s="5"/>
      <c r="F717" s="5"/>
      <c r="G717" s="5"/>
      <c r="H717" s="5"/>
      <c r="I717" s="5"/>
      <c r="J717" s="5"/>
      <c r="K717" s="5"/>
      <c r="L717" s="5"/>
      <c r="M717" s="5"/>
      <c r="N717" s="5"/>
      <c r="O717" s="5"/>
      <c r="P717" s="5"/>
      <c r="Q717" s="89">
        <f t="shared" si="128"/>
        <v>0</v>
      </c>
      <c r="R717" s="22"/>
      <c r="S717" s="22"/>
      <c r="T717" s="22"/>
      <c r="U717" s="22"/>
      <c r="V717" s="22"/>
      <c r="W717" s="22"/>
      <c r="X717" s="20"/>
      <c r="Y717" s="20"/>
      <c r="Z717" s="20"/>
      <c r="AA717" s="20"/>
      <c r="AB717" s="20"/>
      <c r="AC717" s="20"/>
      <c r="AD717" s="20"/>
      <c r="AE717" s="20"/>
      <c r="AF717" s="20"/>
      <c r="AG717" s="20"/>
      <c r="AH717" s="20"/>
      <c r="AI717" s="20"/>
      <c r="AJ717" s="20"/>
      <c r="AK717" s="20"/>
      <c r="AL717" s="20"/>
      <c r="AM717" s="20"/>
      <c r="AN717" s="20"/>
      <c r="AO717" s="20"/>
      <c r="AP717" s="20"/>
      <c r="AQ717" s="20"/>
      <c r="AR717" s="20"/>
    </row>
    <row r="718" spans="1:44" s="21" customFormat="1" ht="13" hidden="1">
      <c r="A718" s="5"/>
      <c r="B718" s="5"/>
      <c r="C718" s="5"/>
      <c r="D718" s="53"/>
      <c r="E718" s="5"/>
      <c r="F718" s="5"/>
      <c r="G718" s="5"/>
      <c r="H718" s="5"/>
      <c r="I718" s="5"/>
      <c r="J718" s="5"/>
      <c r="K718" s="5"/>
      <c r="L718" s="5"/>
      <c r="M718" s="5"/>
      <c r="N718" s="5"/>
      <c r="O718" s="5"/>
      <c r="P718" s="5"/>
      <c r="Q718" s="89">
        <f t="shared" si="128"/>
        <v>0</v>
      </c>
      <c r="R718" s="22"/>
      <c r="S718" s="22"/>
      <c r="T718" s="22"/>
      <c r="U718" s="22"/>
      <c r="V718" s="22"/>
      <c r="W718" s="22"/>
      <c r="X718" s="20"/>
      <c r="Y718" s="20"/>
      <c r="Z718" s="20"/>
      <c r="AA718" s="20"/>
      <c r="AB718" s="20"/>
      <c r="AC718" s="20"/>
      <c r="AD718" s="20"/>
      <c r="AE718" s="20"/>
      <c r="AF718" s="20"/>
      <c r="AG718" s="20"/>
      <c r="AH718" s="20"/>
      <c r="AI718" s="20"/>
      <c r="AJ718" s="20"/>
      <c r="AK718" s="20"/>
      <c r="AL718" s="20"/>
      <c r="AM718" s="20"/>
      <c r="AN718" s="20"/>
      <c r="AO718" s="20"/>
      <c r="AP718" s="20"/>
      <c r="AQ718" s="20"/>
      <c r="AR718" s="20"/>
    </row>
    <row r="719" spans="1:44" s="21" customFormat="1" ht="13" hidden="1">
      <c r="A719" s="5"/>
      <c r="B719" s="5"/>
      <c r="C719" s="5"/>
      <c r="D719" s="53"/>
      <c r="E719" s="5"/>
      <c r="F719" s="5"/>
      <c r="G719" s="5"/>
      <c r="H719" s="5"/>
      <c r="I719" s="5"/>
      <c r="J719" s="5"/>
      <c r="K719" s="5"/>
      <c r="L719" s="5"/>
      <c r="M719" s="5"/>
      <c r="N719" s="5"/>
      <c r="O719" s="5"/>
      <c r="P719" s="5"/>
      <c r="Q719" s="89">
        <f t="shared" si="128"/>
        <v>0</v>
      </c>
      <c r="R719" s="22"/>
      <c r="S719" s="22"/>
      <c r="T719" s="22"/>
      <c r="U719" s="22"/>
      <c r="V719" s="22"/>
      <c r="W719" s="22"/>
      <c r="X719" s="20"/>
      <c r="Y719" s="20"/>
      <c r="Z719" s="20"/>
      <c r="AA719" s="20"/>
      <c r="AB719" s="20"/>
      <c r="AC719" s="20"/>
      <c r="AD719" s="20"/>
      <c r="AE719" s="20"/>
      <c r="AF719" s="20"/>
      <c r="AG719" s="20"/>
      <c r="AH719" s="20"/>
      <c r="AI719" s="20"/>
      <c r="AJ719" s="20"/>
      <c r="AK719" s="20"/>
      <c r="AL719" s="20"/>
      <c r="AM719" s="20"/>
      <c r="AN719" s="20"/>
      <c r="AO719" s="20"/>
      <c r="AP719" s="20"/>
      <c r="AQ719" s="20"/>
      <c r="AR719" s="20"/>
    </row>
    <row r="720" spans="1:44" s="21" customFormat="1" ht="13" hidden="1">
      <c r="A720" s="5"/>
      <c r="B720" s="5"/>
      <c r="C720" s="5"/>
      <c r="D720" s="53"/>
      <c r="E720" s="5"/>
      <c r="F720" s="5"/>
      <c r="G720" s="5"/>
      <c r="H720" s="5"/>
      <c r="I720" s="5"/>
      <c r="J720" s="5"/>
      <c r="K720" s="5"/>
      <c r="L720" s="5"/>
      <c r="M720" s="5"/>
      <c r="N720" s="5"/>
      <c r="O720" s="5"/>
      <c r="P720" s="5"/>
      <c r="Q720" s="89">
        <f t="shared" si="128"/>
        <v>0</v>
      </c>
      <c r="R720" s="22"/>
      <c r="S720" s="22"/>
      <c r="T720" s="22"/>
      <c r="U720" s="22"/>
      <c r="V720" s="22"/>
      <c r="W720" s="22"/>
      <c r="X720" s="20"/>
      <c r="Y720" s="20"/>
      <c r="Z720" s="20"/>
      <c r="AA720" s="20"/>
      <c r="AB720" s="20"/>
      <c r="AC720" s="20"/>
      <c r="AD720" s="20"/>
      <c r="AE720" s="20"/>
      <c r="AF720" s="20"/>
      <c r="AG720" s="20"/>
      <c r="AH720" s="20"/>
      <c r="AI720" s="20"/>
      <c r="AJ720" s="20"/>
      <c r="AK720" s="20"/>
      <c r="AL720" s="20"/>
      <c r="AM720" s="20"/>
      <c r="AN720" s="20"/>
      <c r="AO720" s="20"/>
      <c r="AP720" s="20"/>
      <c r="AQ720" s="20"/>
      <c r="AR720" s="20"/>
    </row>
    <row r="721" spans="1:44" s="21" customFormat="1" ht="13" hidden="1">
      <c r="A721" s="5"/>
      <c r="B721" s="5"/>
      <c r="C721" s="5"/>
      <c r="D721" s="53"/>
      <c r="E721" s="5"/>
      <c r="F721" s="5"/>
      <c r="G721" s="5"/>
      <c r="H721" s="5"/>
      <c r="I721" s="5"/>
      <c r="J721" s="5"/>
      <c r="K721" s="5"/>
      <c r="L721" s="5"/>
      <c r="M721" s="5"/>
      <c r="N721" s="5"/>
      <c r="O721" s="5"/>
      <c r="P721" s="5"/>
      <c r="Q721" s="89">
        <f t="shared" si="128"/>
        <v>0</v>
      </c>
      <c r="R721" s="22"/>
      <c r="S721" s="22"/>
      <c r="T721" s="22"/>
      <c r="U721" s="22"/>
      <c r="V721" s="22"/>
      <c r="W721" s="22"/>
      <c r="X721" s="20"/>
      <c r="Y721" s="20"/>
      <c r="Z721" s="20"/>
      <c r="AA721" s="20"/>
      <c r="AB721" s="20"/>
      <c r="AC721" s="20"/>
      <c r="AD721" s="20"/>
      <c r="AE721" s="20"/>
      <c r="AF721" s="20"/>
      <c r="AG721" s="20"/>
      <c r="AH721" s="20"/>
      <c r="AI721" s="20"/>
      <c r="AJ721" s="20"/>
      <c r="AK721" s="20"/>
      <c r="AL721" s="20"/>
      <c r="AM721" s="20"/>
      <c r="AN721" s="20"/>
      <c r="AO721" s="20"/>
      <c r="AP721" s="20"/>
      <c r="AQ721" s="20"/>
      <c r="AR721" s="20"/>
    </row>
    <row r="722" spans="1:44" s="21" customFormat="1" ht="13" hidden="1">
      <c r="A722" s="5"/>
      <c r="B722" s="5"/>
      <c r="C722" s="5"/>
      <c r="D722" s="53"/>
      <c r="E722" s="5"/>
      <c r="F722" s="5"/>
      <c r="G722" s="5"/>
      <c r="H722" s="5"/>
      <c r="I722" s="5"/>
      <c r="J722" s="5"/>
      <c r="K722" s="5"/>
      <c r="L722" s="5"/>
      <c r="M722" s="5"/>
      <c r="N722" s="5"/>
      <c r="O722" s="5"/>
      <c r="P722" s="5"/>
      <c r="Q722" s="89">
        <f t="shared" si="128"/>
        <v>0</v>
      </c>
      <c r="R722" s="22"/>
      <c r="S722" s="22"/>
      <c r="T722" s="22"/>
      <c r="U722" s="22"/>
      <c r="V722" s="22"/>
      <c r="W722" s="22"/>
      <c r="X722" s="20"/>
      <c r="Y722" s="20"/>
      <c r="Z722" s="20"/>
      <c r="AA722" s="20"/>
      <c r="AB722" s="20"/>
      <c r="AC722" s="20"/>
      <c r="AD722" s="20"/>
      <c r="AE722" s="20"/>
      <c r="AF722" s="20"/>
      <c r="AG722" s="20"/>
      <c r="AH722" s="20"/>
      <c r="AI722" s="20"/>
      <c r="AJ722" s="20"/>
      <c r="AK722" s="20"/>
      <c r="AL722" s="20"/>
      <c r="AM722" s="20"/>
      <c r="AN722" s="20"/>
      <c r="AO722" s="20"/>
      <c r="AP722" s="20"/>
      <c r="AQ722" s="20"/>
      <c r="AR722" s="20"/>
    </row>
    <row r="723" spans="1:44" s="21" customFormat="1" ht="13" hidden="1">
      <c r="A723" s="5"/>
      <c r="B723" s="5"/>
      <c r="C723" s="5"/>
      <c r="D723" s="53"/>
      <c r="E723" s="5"/>
      <c r="F723" s="5"/>
      <c r="G723" s="5"/>
      <c r="H723" s="5"/>
      <c r="I723" s="5"/>
      <c r="J723" s="5"/>
      <c r="K723" s="5"/>
      <c r="L723" s="5"/>
      <c r="M723" s="5"/>
      <c r="N723" s="5"/>
      <c r="O723" s="5"/>
      <c r="P723" s="5"/>
      <c r="Q723" s="89">
        <f t="shared" si="128"/>
        <v>0</v>
      </c>
      <c r="R723" s="22"/>
      <c r="S723" s="22"/>
      <c r="T723" s="22"/>
      <c r="U723" s="22"/>
      <c r="V723" s="22"/>
      <c r="W723" s="22"/>
      <c r="X723" s="20"/>
      <c r="Y723" s="20"/>
      <c r="Z723" s="20"/>
      <c r="AA723" s="20"/>
      <c r="AB723" s="20"/>
      <c r="AC723" s="20"/>
      <c r="AD723" s="20"/>
      <c r="AE723" s="20"/>
      <c r="AF723" s="20"/>
      <c r="AG723" s="20"/>
      <c r="AH723" s="20"/>
      <c r="AI723" s="20"/>
      <c r="AJ723" s="20"/>
      <c r="AK723" s="20"/>
      <c r="AL723" s="20"/>
      <c r="AM723" s="20"/>
      <c r="AN723" s="20"/>
      <c r="AO723" s="20"/>
      <c r="AP723" s="20"/>
      <c r="AQ723" s="20"/>
      <c r="AR723" s="20"/>
    </row>
    <row r="724" spans="1:44" s="21" customFormat="1" ht="13" hidden="1">
      <c r="A724" s="5"/>
      <c r="B724" s="5"/>
      <c r="C724" s="5"/>
      <c r="D724" s="53"/>
      <c r="E724" s="5"/>
      <c r="F724" s="5"/>
      <c r="G724" s="5"/>
      <c r="H724" s="5"/>
      <c r="I724" s="5"/>
      <c r="J724" s="5"/>
      <c r="K724" s="5"/>
      <c r="L724" s="5"/>
      <c r="M724" s="5"/>
      <c r="N724" s="5"/>
      <c r="O724" s="5"/>
      <c r="P724" s="5"/>
      <c r="Q724" s="89">
        <f t="shared" si="128"/>
        <v>0</v>
      </c>
      <c r="R724" s="22"/>
      <c r="S724" s="22"/>
      <c r="T724" s="22"/>
      <c r="U724" s="22"/>
      <c r="V724" s="22"/>
      <c r="W724" s="22"/>
      <c r="X724" s="20"/>
      <c r="Y724" s="20"/>
      <c r="Z724" s="20"/>
      <c r="AA724" s="20"/>
      <c r="AB724" s="20"/>
      <c r="AC724" s="20"/>
      <c r="AD724" s="20"/>
      <c r="AE724" s="20"/>
      <c r="AF724" s="20"/>
      <c r="AG724" s="20"/>
      <c r="AH724" s="20"/>
      <c r="AI724" s="20"/>
      <c r="AJ724" s="20"/>
      <c r="AK724" s="20"/>
      <c r="AL724" s="20"/>
      <c r="AM724" s="20"/>
      <c r="AN724" s="20"/>
      <c r="AO724" s="20"/>
      <c r="AP724" s="20"/>
      <c r="AQ724" s="20"/>
      <c r="AR724" s="20"/>
    </row>
    <row r="725" spans="1:44" s="21" customFormat="1" ht="13" hidden="1">
      <c r="A725" s="5"/>
      <c r="B725" s="5"/>
      <c r="C725" s="5"/>
      <c r="D725" s="53"/>
      <c r="E725" s="5"/>
      <c r="F725" s="5"/>
      <c r="G725" s="5"/>
      <c r="H725" s="5"/>
      <c r="I725" s="5"/>
      <c r="J725" s="5"/>
      <c r="K725" s="5"/>
      <c r="L725" s="5"/>
      <c r="M725" s="5"/>
      <c r="N725" s="5"/>
      <c r="O725" s="5"/>
      <c r="P725" s="5"/>
      <c r="Q725" s="89">
        <f t="shared" si="128"/>
        <v>0</v>
      </c>
      <c r="R725" s="22"/>
      <c r="S725" s="22"/>
      <c r="T725" s="22"/>
      <c r="U725" s="22"/>
      <c r="V725" s="22"/>
      <c r="W725" s="22"/>
      <c r="X725" s="20"/>
      <c r="Y725" s="20"/>
      <c r="Z725" s="20"/>
      <c r="AA725" s="20"/>
      <c r="AB725" s="20"/>
      <c r="AC725" s="20"/>
      <c r="AD725" s="20"/>
      <c r="AE725" s="20"/>
      <c r="AF725" s="20"/>
      <c r="AG725" s="20"/>
      <c r="AH725" s="20"/>
      <c r="AI725" s="20"/>
      <c r="AJ725" s="20"/>
      <c r="AK725" s="20"/>
      <c r="AL725" s="20"/>
      <c r="AM725" s="20"/>
      <c r="AN725" s="20"/>
      <c r="AO725" s="20"/>
      <c r="AP725" s="20"/>
      <c r="AQ725" s="20"/>
      <c r="AR725" s="20"/>
    </row>
    <row r="726" spans="1:44" s="21" customFormat="1" ht="13" hidden="1">
      <c r="A726" s="5"/>
      <c r="B726" s="5"/>
      <c r="C726" s="5"/>
      <c r="D726" s="53"/>
      <c r="E726" s="5"/>
      <c r="F726" s="5"/>
      <c r="G726" s="5"/>
      <c r="H726" s="5"/>
      <c r="I726" s="5"/>
      <c r="J726" s="5"/>
      <c r="K726" s="5"/>
      <c r="L726" s="5"/>
      <c r="M726" s="5"/>
      <c r="N726" s="5"/>
      <c r="O726" s="5"/>
      <c r="P726" s="5"/>
      <c r="Q726" s="89">
        <f t="shared" si="128"/>
        <v>0</v>
      </c>
      <c r="R726" s="22"/>
      <c r="S726" s="22"/>
      <c r="T726" s="22"/>
      <c r="U726" s="22"/>
      <c r="V726" s="22"/>
      <c r="W726" s="22"/>
      <c r="X726" s="20"/>
      <c r="Y726" s="20"/>
      <c r="Z726" s="20"/>
      <c r="AA726" s="20"/>
      <c r="AB726" s="20"/>
      <c r="AC726" s="20"/>
      <c r="AD726" s="20"/>
      <c r="AE726" s="20"/>
      <c r="AF726" s="20"/>
      <c r="AG726" s="20"/>
      <c r="AH726" s="20"/>
      <c r="AI726" s="20"/>
      <c r="AJ726" s="20"/>
      <c r="AK726" s="20"/>
      <c r="AL726" s="20"/>
      <c r="AM726" s="20"/>
      <c r="AN726" s="20"/>
      <c r="AO726" s="20"/>
      <c r="AP726" s="20"/>
      <c r="AQ726" s="20"/>
      <c r="AR726" s="20"/>
    </row>
    <row r="727" spans="1:44" s="21" customFormat="1" ht="13" hidden="1">
      <c r="A727" s="5"/>
      <c r="B727" s="5"/>
      <c r="C727" s="5"/>
      <c r="D727" s="53"/>
      <c r="E727" s="5"/>
      <c r="F727" s="5"/>
      <c r="G727" s="5"/>
      <c r="H727" s="5"/>
      <c r="I727" s="5"/>
      <c r="J727" s="5"/>
      <c r="K727" s="5"/>
      <c r="L727" s="5"/>
      <c r="M727" s="5"/>
      <c r="N727" s="5"/>
      <c r="O727" s="5"/>
      <c r="P727" s="5"/>
      <c r="Q727" s="89">
        <f t="shared" si="128"/>
        <v>0</v>
      </c>
      <c r="R727" s="22"/>
      <c r="S727" s="22"/>
      <c r="T727" s="22"/>
      <c r="U727" s="22"/>
      <c r="V727" s="22"/>
      <c r="W727" s="22"/>
      <c r="X727" s="20"/>
      <c r="Y727" s="20"/>
      <c r="Z727" s="20"/>
      <c r="AA727" s="20"/>
      <c r="AB727" s="20"/>
      <c r="AC727" s="20"/>
      <c r="AD727" s="20"/>
      <c r="AE727" s="20"/>
      <c r="AF727" s="20"/>
      <c r="AG727" s="20"/>
      <c r="AH727" s="20"/>
      <c r="AI727" s="20"/>
      <c r="AJ727" s="20"/>
      <c r="AK727" s="20"/>
      <c r="AL727" s="20"/>
      <c r="AM727" s="20"/>
      <c r="AN727" s="20"/>
      <c r="AO727" s="20"/>
      <c r="AP727" s="20"/>
      <c r="AQ727" s="20"/>
      <c r="AR727" s="20"/>
    </row>
    <row r="728" spans="1:44" s="21" customFormat="1" ht="13" hidden="1">
      <c r="A728" s="5"/>
      <c r="B728" s="5"/>
      <c r="C728" s="5"/>
      <c r="D728" s="53"/>
      <c r="E728" s="5"/>
      <c r="F728" s="5"/>
      <c r="G728" s="5"/>
      <c r="H728" s="5"/>
      <c r="I728" s="5"/>
      <c r="J728" s="5"/>
      <c r="K728" s="5"/>
      <c r="L728" s="5"/>
      <c r="M728" s="5"/>
      <c r="N728" s="5"/>
      <c r="O728" s="5"/>
      <c r="P728" s="5"/>
      <c r="Q728" s="89">
        <f t="shared" si="128"/>
        <v>0</v>
      </c>
      <c r="R728" s="22"/>
      <c r="S728" s="22"/>
      <c r="T728" s="22"/>
      <c r="U728" s="22"/>
      <c r="V728" s="22"/>
      <c r="W728" s="22"/>
      <c r="X728" s="20"/>
      <c r="Y728" s="20"/>
      <c r="Z728" s="20"/>
      <c r="AA728" s="20"/>
      <c r="AB728" s="20"/>
      <c r="AC728" s="20"/>
      <c r="AD728" s="20"/>
      <c r="AE728" s="20"/>
      <c r="AF728" s="20"/>
      <c r="AG728" s="20"/>
      <c r="AH728" s="20"/>
      <c r="AI728" s="20"/>
      <c r="AJ728" s="20"/>
      <c r="AK728" s="20"/>
      <c r="AL728" s="20"/>
      <c r="AM728" s="20"/>
      <c r="AN728" s="20"/>
      <c r="AO728" s="20"/>
      <c r="AP728" s="20"/>
      <c r="AQ728" s="20"/>
      <c r="AR728" s="20"/>
    </row>
    <row r="729" spans="1:44" s="21" customFormat="1" ht="13" hidden="1">
      <c r="A729" s="5"/>
      <c r="B729" s="5"/>
      <c r="C729" s="5"/>
      <c r="D729" s="53"/>
      <c r="E729" s="5"/>
      <c r="F729" s="5"/>
      <c r="G729" s="5"/>
      <c r="H729" s="5"/>
      <c r="I729" s="5"/>
      <c r="J729" s="5"/>
      <c r="K729" s="5"/>
      <c r="L729" s="5"/>
      <c r="M729" s="5"/>
      <c r="N729" s="5"/>
      <c r="O729" s="5"/>
      <c r="P729" s="5"/>
      <c r="Q729" s="89">
        <f t="shared" si="128"/>
        <v>0</v>
      </c>
      <c r="R729" s="22"/>
      <c r="S729" s="22"/>
      <c r="T729" s="22"/>
      <c r="U729" s="22"/>
      <c r="V729" s="22"/>
      <c r="W729" s="22"/>
      <c r="X729" s="20"/>
      <c r="Y729" s="20"/>
      <c r="Z729" s="20"/>
      <c r="AA729" s="20"/>
      <c r="AB729" s="20"/>
      <c r="AC729" s="20"/>
      <c r="AD729" s="20"/>
      <c r="AE729" s="20"/>
      <c r="AF729" s="20"/>
      <c r="AG729" s="20"/>
      <c r="AH729" s="20"/>
      <c r="AI729" s="20"/>
      <c r="AJ729" s="20"/>
      <c r="AK729" s="20"/>
      <c r="AL729" s="20"/>
      <c r="AM729" s="20"/>
      <c r="AN729" s="20"/>
      <c r="AO729" s="20"/>
      <c r="AP729" s="20"/>
      <c r="AQ729" s="20"/>
      <c r="AR729" s="20"/>
    </row>
    <row r="730" spans="1:44" s="21" customFormat="1" ht="13" hidden="1">
      <c r="A730" s="5"/>
      <c r="B730" s="5"/>
      <c r="C730" s="5"/>
      <c r="D730" s="53"/>
      <c r="E730" s="5"/>
      <c r="F730" s="5"/>
      <c r="G730" s="5"/>
      <c r="H730" s="5"/>
      <c r="I730" s="5"/>
      <c r="J730" s="5"/>
      <c r="K730" s="5"/>
      <c r="L730" s="5"/>
      <c r="M730" s="5"/>
      <c r="N730" s="5"/>
      <c r="O730" s="5"/>
      <c r="P730" s="5"/>
      <c r="Q730" s="89">
        <f t="shared" si="128"/>
        <v>0</v>
      </c>
      <c r="R730" s="22"/>
      <c r="S730" s="22"/>
      <c r="T730" s="22"/>
      <c r="U730" s="22"/>
      <c r="V730" s="22"/>
      <c r="W730" s="22"/>
      <c r="X730" s="20"/>
      <c r="Y730" s="20"/>
      <c r="Z730" s="20"/>
      <c r="AA730" s="20"/>
      <c r="AB730" s="20"/>
      <c r="AC730" s="20"/>
      <c r="AD730" s="20"/>
      <c r="AE730" s="20"/>
      <c r="AF730" s="20"/>
      <c r="AG730" s="20"/>
      <c r="AH730" s="20"/>
      <c r="AI730" s="20"/>
      <c r="AJ730" s="20"/>
      <c r="AK730" s="20"/>
      <c r="AL730" s="20"/>
      <c r="AM730" s="20"/>
      <c r="AN730" s="20"/>
      <c r="AO730" s="20"/>
      <c r="AP730" s="20"/>
      <c r="AQ730" s="20"/>
      <c r="AR730" s="20"/>
    </row>
    <row r="731" spans="1:44" s="21" customFormat="1" ht="13" hidden="1">
      <c r="A731" s="5"/>
      <c r="B731" s="5"/>
      <c r="C731" s="5"/>
      <c r="D731" s="53"/>
      <c r="E731" s="5"/>
      <c r="F731" s="5"/>
      <c r="G731" s="5"/>
      <c r="H731" s="5"/>
      <c r="I731" s="5"/>
      <c r="J731" s="5"/>
      <c r="K731" s="5"/>
      <c r="L731" s="5"/>
      <c r="M731" s="5"/>
      <c r="N731" s="5"/>
      <c r="O731" s="5"/>
      <c r="P731" s="5"/>
      <c r="Q731" s="89">
        <f t="shared" si="128"/>
        <v>0</v>
      </c>
      <c r="R731" s="22"/>
      <c r="S731" s="22"/>
      <c r="T731" s="22"/>
      <c r="U731" s="22"/>
      <c r="V731" s="22"/>
      <c r="W731" s="22"/>
      <c r="X731" s="20"/>
      <c r="Y731" s="20"/>
      <c r="Z731" s="20"/>
      <c r="AA731" s="20"/>
      <c r="AB731" s="20"/>
      <c r="AC731" s="20"/>
      <c r="AD731" s="20"/>
      <c r="AE731" s="20"/>
      <c r="AF731" s="20"/>
      <c r="AG731" s="20"/>
      <c r="AH731" s="20"/>
      <c r="AI731" s="20"/>
      <c r="AJ731" s="20"/>
      <c r="AK731" s="20"/>
      <c r="AL731" s="20"/>
      <c r="AM731" s="20"/>
      <c r="AN731" s="20"/>
      <c r="AO731" s="20"/>
      <c r="AP731" s="20"/>
      <c r="AQ731" s="20"/>
      <c r="AR731" s="20"/>
    </row>
    <row r="732" spans="1:44" s="21" customFormat="1" ht="13" hidden="1">
      <c r="A732" s="5"/>
      <c r="B732" s="5"/>
      <c r="C732" s="5"/>
      <c r="D732" s="53"/>
      <c r="E732" s="5"/>
      <c r="F732" s="5"/>
      <c r="G732" s="5"/>
      <c r="H732" s="5"/>
      <c r="I732" s="5"/>
      <c r="J732" s="5"/>
      <c r="K732" s="5"/>
      <c r="L732" s="5"/>
      <c r="M732" s="5"/>
      <c r="N732" s="5"/>
      <c r="O732" s="5"/>
      <c r="P732" s="5"/>
      <c r="Q732" s="89">
        <f t="shared" si="128"/>
        <v>0</v>
      </c>
      <c r="R732" s="22"/>
      <c r="S732" s="22"/>
      <c r="T732" s="22"/>
      <c r="U732" s="22"/>
      <c r="V732" s="22"/>
      <c r="W732" s="22"/>
      <c r="X732" s="20"/>
      <c r="Y732" s="20"/>
      <c r="Z732" s="20"/>
      <c r="AA732" s="20"/>
      <c r="AB732" s="20"/>
      <c r="AC732" s="20"/>
      <c r="AD732" s="20"/>
      <c r="AE732" s="20"/>
      <c r="AF732" s="20"/>
      <c r="AG732" s="20"/>
      <c r="AH732" s="20"/>
      <c r="AI732" s="20"/>
      <c r="AJ732" s="20"/>
      <c r="AK732" s="20"/>
      <c r="AL732" s="20"/>
      <c r="AM732" s="20"/>
      <c r="AN732" s="20"/>
      <c r="AO732" s="20"/>
      <c r="AP732" s="20"/>
      <c r="AQ732" s="20"/>
      <c r="AR732" s="20"/>
    </row>
    <row r="733" spans="1:44" s="21" customFormat="1" ht="13" hidden="1">
      <c r="A733" s="5"/>
      <c r="B733" s="5"/>
      <c r="C733" s="5"/>
      <c r="D733" s="53"/>
      <c r="E733" s="5"/>
      <c r="F733" s="5"/>
      <c r="G733" s="5"/>
      <c r="H733" s="5"/>
      <c r="I733" s="5"/>
      <c r="J733" s="5"/>
      <c r="K733" s="5"/>
      <c r="L733" s="5"/>
      <c r="M733" s="5"/>
      <c r="N733" s="5"/>
      <c r="O733" s="5"/>
      <c r="P733" s="5"/>
      <c r="Q733" s="89">
        <f t="shared" si="128"/>
        <v>0</v>
      </c>
      <c r="R733" s="22"/>
      <c r="S733" s="22"/>
      <c r="T733" s="22"/>
      <c r="U733" s="22"/>
      <c r="V733" s="22"/>
      <c r="W733" s="22"/>
      <c r="X733" s="20"/>
      <c r="Y733" s="20"/>
      <c r="Z733" s="20"/>
      <c r="AA733" s="20"/>
      <c r="AB733" s="20"/>
      <c r="AC733" s="20"/>
      <c r="AD733" s="20"/>
      <c r="AE733" s="20"/>
      <c r="AF733" s="20"/>
      <c r="AG733" s="20"/>
      <c r="AH733" s="20"/>
      <c r="AI733" s="20"/>
      <c r="AJ733" s="20"/>
      <c r="AK733" s="20"/>
      <c r="AL733" s="20"/>
      <c r="AM733" s="20"/>
      <c r="AN733" s="20"/>
      <c r="AO733" s="20"/>
      <c r="AP733" s="20"/>
      <c r="AQ733" s="20"/>
      <c r="AR733" s="20"/>
    </row>
    <row r="734" spans="1:44" s="21" customFormat="1" ht="13" hidden="1">
      <c r="A734" s="5"/>
      <c r="B734" s="5"/>
      <c r="C734" s="5"/>
      <c r="D734" s="53"/>
      <c r="E734" s="5"/>
      <c r="F734" s="5"/>
      <c r="G734" s="5"/>
      <c r="H734" s="5"/>
      <c r="I734" s="5"/>
      <c r="J734" s="5"/>
      <c r="K734" s="5"/>
      <c r="L734" s="5"/>
      <c r="M734" s="5"/>
      <c r="N734" s="5"/>
      <c r="O734" s="5"/>
      <c r="P734" s="5"/>
      <c r="Q734" s="89">
        <f t="shared" si="128"/>
        <v>0</v>
      </c>
      <c r="R734" s="22"/>
      <c r="S734" s="22"/>
      <c r="T734" s="22"/>
      <c r="U734" s="22"/>
      <c r="V734" s="22"/>
      <c r="W734" s="22"/>
      <c r="X734" s="20"/>
      <c r="Y734" s="20"/>
      <c r="Z734" s="20"/>
      <c r="AA734" s="20"/>
      <c r="AB734" s="20"/>
      <c r="AC734" s="20"/>
      <c r="AD734" s="20"/>
      <c r="AE734" s="20"/>
      <c r="AF734" s="20"/>
      <c r="AG734" s="20"/>
      <c r="AH734" s="20"/>
      <c r="AI734" s="20"/>
      <c r="AJ734" s="20"/>
      <c r="AK734" s="20"/>
      <c r="AL734" s="20"/>
      <c r="AM734" s="20"/>
      <c r="AN734" s="20"/>
      <c r="AO734" s="20"/>
      <c r="AP734" s="20"/>
      <c r="AQ734" s="20"/>
      <c r="AR734" s="20"/>
    </row>
    <row r="735" spans="1:44" s="21" customFormat="1" ht="13" hidden="1">
      <c r="A735" s="5"/>
      <c r="B735" s="5"/>
      <c r="C735" s="5"/>
      <c r="D735" s="53"/>
      <c r="E735" s="5"/>
      <c r="F735" s="5"/>
      <c r="G735" s="5"/>
      <c r="H735" s="5"/>
      <c r="I735" s="5"/>
      <c r="J735" s="5"/>
      <c r="K735" s="5"/>
      <c r="L735" s="5"/>
      <c r="M735" s="5"/>
      <c r="N735" s="5"/>
      <c r="O735" s="5"/>
      <c r="P735" s="5"/>
      <c r="Q735" s="89">
        <f t="shared" si="128"/>
        <v>0</v>
      </c>
      <c r="R735" s="22"/>
      <c r="S735" s="22"/>
      <c r="T735" s="22"/>
      <c r="U735" s="22"/>
      <c r="V735" s="22"/>
      <c r="W735" s="22"/>
      <c r="X735" s="20"/>
      <c r="Y735" s="20"/>
      <c r="Z735" s="20"/>
      <c r="AA735" s="20"/>
      <c r="AB735" s="20"/>
      <c r="AC735" s="20"/>
      <c r="AD735" s="20"/>
      <c r="AE735" s="20"/>
      <c r="AF735" s="20"/>
      <c r="AG735" s="20"/>
      <c r="AH735" s="20"/>
      <c r="AI735" s="20"/>
      <c r="AJ735" s="20"/>
      <c r="AK735" s="20"/>
      <c r="AL735" s="20"/>
      <c r="AM735" s="20"/>
      <c r="AN735" s="20"/>
      <c r="AO735" s="20"/>
      <c r="AP735" s="20"/>
      <c r="AQ735" s="20"/>
      <c r="AR735" s="20"/>
    </row>
    <row r="736" spans="1:44" ht="13" hidden="1">
      <c r="Q736" s="89">
        <f t="shared" si="128"/>
        <v>0</v>
      </c>
      <c r="R736" s="22"/>
    </row>
    <row r="737" spans="17:18" ht="13" hidden="1">
      <c r="Q737" s="89">
        <f t="shared" si="128"/>
        <v>0</v>
      </c>
      <c r="R737" s="22"/>
    </row>
    <row r="738" spans="17:18" ht="13" hidden="1">
      <c r="Q738" s="89">
        <f t="shared" si="128"/>
        <v>0</v>
      </c>
      <c r="R738" s="22"/>
    </row>
    <row r="739" spans="17:18" ht="13" hidden="1">
      <c r="Q739" s="89">
        <f t="shared" si="128"/>
        <v>0</v>
      </c>
      <c r="R739" s="22"/>
    </row>
    <row r="740" spans="17:18" ht="13" hidden="1">
      <c r="Q740" s="89">
        <f t="shared" si="128"/>
        <v>0</v>
      </c>
      <c r="R740" s="22"/>
    </row>
    <row r="741" spans="17:18" ht="13" hidden="1">
      <c r="Q741" s="89">
        <f t="shared" si="128"/>
        <v>0</v>
      </c>
      <c r="R741" s="22"/>
    </row>
    <row r="742" spans="17:18" ht="13" hidden="1">
      <c r="Q742" s="89">
        <f t="shared" si="128"/>
        <v>0</v>
      </c>
      <c r="R742" s="22"/>
    </row>
    <row r="743" spans="17:18" ht="13" hidden="1">
      <c r="Q743" s="89">
        <f t="shared" si="128"/>
        <v>0</v>
      </c>
      <c r="R743" s="22"/>
    </row>
    <row r="744" spans="17:18" ht="13" hidden="1">
      <c r="Q744" s="89">
        <f t="shared" si="128"/>
        <v>0</v>
      </c>
      <c r="R744" s="22"/>
    </row>
    <row r="745" spans="17:18" ht="13" hidden="1">
      <c r="Q745" s="89">
        <f t="shared" si="128"/>
        <v>0</v>
      </c>
      <c r="R745" s="22"/>
    </row>
    <row r="746" spans="17:18" ht="13" hidden="1">
      <c r="Q746" s="89">
        <f t="shared" si="128"/>
        <v>0</v>
      </c>
      <c r="R746" s="22"/>
    </row>
    <row r="747" spans="17:18" ht="13" hidden="1">
      <c r="Q747" s="89">
        <f t="shared" si="128"/>
        <v>0</v>
      </c>
      <c r="R747" s="22"/>
    </row>
    <row r="748" spans="17:18" ht="13" hidden="1">
      <c r="Q748" s="89">
        <f t="shared" si="128"/>
        <v>0</v>
      </c>
      <c r="R748" s="22"/>
    </row>
    <row r="749" spans="17:18" ht="13" hidden="1">
      <c r="Q749" s="89">
        <f t="shared" si="128"/>
        <v>0</v>
      </c>
      <c r="R749" s="22"/>
    </row>
    <row r="750" spans="17:18" ht="13" hidden="1">
      <c r="Q750" s="89">
        <f t="shared" si="128"/>
        <v>0</v>
      </c>
      <c r="R750" s="22"/>
    </row>
    <row r="751" spans="17:18" ht="13" hidden="1">
      <c r="Q751" s="89">
        <f t="shared" si="128"/>
        <v>0</v>
      </c>
      <c r="R751" s="22"/>
    </row>
    <row r="752" spans="17:18" ht="13" hidden="1">
      <c r="Q752" s="89">
        <f t="shared" si="128"/>
        <v>0</v>
      </c>
      <c r="R752" s="22"/>
    </row>
    <row r="753" spans="17:18" ht="13" hidden="1">
      <c r="Q753" s="89">
        <f t="shared" si="128"/>
        <v>0</v>
      </c>
      <c r="R753" s="22"/>
    </row>
    <row r="754" spans="17:18" ht="13" hidden="1">
      <c r="Q754" s="89">
        <f t="shared" si="128"/>
        <v>0</v>
      </c>
      <c r="R754" s="22"/>
    </row>
    <row r="755" spans="17:18" ht="13" hidden="1">
      <c r="Q755" s="89">
        <f t="shared" si="128"/>
        <v>0</v>
      </c>
      <c r="R755" s="22"/>
    </row>
    <row r="756" spans="17:18" ht="13" hidden="1">
      <c r="Q756" s="89">
        <f t="shared" si="128"/>
        <v>0</v>
      </c>
      <c r="R756" s="22"/>
    </row>
    <row r="757" spans="17:18" ht="13" hidden="1">
      <c r="Q757" s="89">
        <f t="shared" si="128"/>
        <v>0</v>
      </c>
      <c r="R757" s="22"/>
    </row>
    <row r="758" spans="17:18" ht="13" hidden="1">
      <c r="Q758" s="89">
        <f t="shared" si="128"/>
        <v>0</v>
      </c>
      <c r="R758" s="22"/>
    </row>
    <row r="759" spans="17:18" ht="13" hidden="1">
      <c r="Q759" s="89">
        <f t="shared" si="128"/>
        <v>0</v>
      </c>
      <c r="R759" s="22"/>
    </row>
    <row r="760" spans="17:18" ht="13" hidden="1">
      <c r="Q760" s="89">
        <f t="shared" si="128"/>
        <v>0</v>
      </c>
      <c r="R760" s="22"/>
    </row>
    <row r="761" spans="17:18" ht="13" hidden="1">
      <c r="Q761" s="89">
        <f t="shared" si="128"/>
        <v>0</v>
      </c>
      <c r="R761" s="22"/>
    </row>
    <row r="762" spans="17:18" ht="13" hidden="1">
      <c r="Q762" s="89">
        <f t="shared" si="128"/>
        <v>0</v>
      </c>
      <c r="R762" s="22"/>
    </row>
    <row r="763" spans="17:18" ht="13" hidden="1">
      <c r="Q763" s="89">
        <f t="shared" si="128"/>
        <v>0</v>
      </c>
      <c r="R763" s="22"/>
    </row>
    <row r="764" spans="17:18" ht="13" hidden="1">
      <c r="Q764" s="89">
        <f t="shared" si="128"/>
        <v>0</v>
      </c>
      <c r="R764" s="22"/>
    </row>
    <row r="765" spans="17:18" ht="13" hidden="1">
      <c r="Q765" s="89">
        <f t="shared" si="128"/>
        <v>0</v>
      </c>
      <c r="R765" s="22"/>
    </row>
    <row r="766" spans="17:18" ht="13" hidden="1">
      <c r="Q766" s="89">
        <f t="shared" si="128"/>
        <v>0</v>
      </c>
      <c r="R766" s="22"/>
    </row>
    <row r="767" spans="17:18" ht="13" hidden="1">
      <c r="Q767" s="89">
        <f t="shared" si="128"/>
        <v>0</v>
      </c>
      <c r="R767" s="22"/>
    </row>
    <row r="768" spans="17:18" ht="13" hidden="1">
      <c r="Q768" s="89">
        <f t="shared" si="128"/>
        <v>0</v>
      </c>
      <c r="R768" s="22"/>
    </row>
    <row r="769" spans="17:18" ht="13" hidden="1">
      <c r="Q769" s="89">
        <f t="shared" si="128"/>
        <v>0</v>
      </c>
      <c r="R769" s="22"/>
    </row>
    <row r="770" spans="17:18" ht="13" hidden="1">
      <c r="Q770" s="89">
        <f t="shared" si="128"/>
        <v>0</v>
      </c>
      <c r="R770" s="22"/>
    </row>
    <row r="771" spans="17:18" ht="13" hidden="1">
      <c r="Q771" s="89">
        <f t="shared" si="128"/>
        <v>0</v>
      </c>
      <c r="R771" s="22"/>
    </row>
    <row r="772" spans="17:18" ht="13" hidden="1">
      <c r="Q772" s="89">
        <f t="shared" si="128"/>
        <v>0</v>
      </c>
      <c r="R772" s="22"/>
    </row>
    <row r="773" spans="17:18" ht="13" hidden="1">
      <c r="Q773" s="89">
        <f t="shared" si="128"/>
        <v>0</v>
      </c>
      <c r="R773" s="22"/>
    </row>
    <row r="774" spans="17:18" ht="13" hidden="1">
      <c r="Q774" s="89">
        <f t="shared" si="128"/>
        <v>0</v>
      </c>
      <c r="R774" s="22"/>
    </row>
    <row r="775" spans="17:18" ht="13" hidden="1">
      <c r="Q775" s="89">
        <f t="shared" si="128"/>
        <v>0</v>
      </c>
      <c r="R775" s="22"/>
    </row>
    <row r="776" spans="17:18" ht="13" hidden="1">
      <c r="Q776" s="89">
        <f t="shared" si="128"/>
        <v>0</v>
      </c>
      <c r="R776" s="22"/>
    </row>
    <row r="777" spans="17:18" ht="13" hidden="1">
      <c r="Q777" s="89">
        <f t="shared" si="128"/>
        <v>0</v>
      </c>
      <c r="R777" s="22"/>
    </row>
    <row r="778" spans="17:18" ht="13" hidden="1">
      <c r="Q778" s="89">
        <f t="shared" ref="Q778:Q839" si="129">+P778</f>
        <v>0</v>
      </c>
      <c r="R778" s="22"/>
    </row>
    <row r="779" spans="17:18" ht="13" hidden="1">
      <c r="Q779" s="89">
        <f t="shared" si="129"/>
        <v>0</v>
      </c>
      <c r="R779" s="22"/>
    </row>
    <row r="780" spans="17:18" ht="13" hidden="1">
      <c r="Q780" s="89">
        <f t="shared" si="129"/>
        <v>0</v>
      </c>
      <c r="R780" s="22"/>
    </row>
    <row r="781" spans="17:18" ht="13" hidden="1">
      <c r="Q781" s="89">
        <f t="shared" si="129"/>
        <v>0</v>
      </c>
      <c r="R781" s="22"/>
    </row>
    <row r="782" spans="17:18" ht="13" hidden="1">
      <c r="Q782" s="89">
        <f t="shared" si="129"/>
        <v>0</v>
      </c>
      <c r="R782" s="22"/>
    </row>
    <row r="783" spans="17:18" ht="13" hidden="1">
      <c r="Q783" s="89">
        <f t="shared" si="129"/>
        <v>0</v>
      </c>
      <c r="R783" s="22"/>
    </row>
    <row r="784" spans="17:18" ht="13" hidden="1">
      <c r="Q784" s="89">
        <f t="shared" si="129"/>
        <v>0</v>
      </c>
      <c r="R784" s="22"/>
    </row>
    <row r="785" spans="17:18" ht="13" hidden="1">
      <c r="Q785" s="89">
        <f t="shared" si="129"/>
        <v>0</v>
      </c>
      <c r="R785" s="22"/>
    </row>
    <row r="786" spans="17:18" ht="13" hidden="1">
      <c r="Q786" s="89">
        <f t="shared" si="129"/>
        <v>0</v>
      </c>
      <c r="R786" s="22"/>
    </row>
    <row r="787" spans="17:18" ht="13" hidden="1">
      <c r="Q787" s="89">
        <f t="shared" si="129"/>
        <v>0</v>
      </c>
      <c r="R787" s="22"/>
    </row>
    <row r="788" spans="17:18" ht="13" hidden="1">
      <c r="Q788" s="89">
        <f t="shared" si="129"/>
        <v>0</v>
      </c>
      <c r="R788" s="22"/>
    </row>
    <row r="789" spans="17:18" ht="13" hidden="1">
      <c r="Q789" s="89">
        <f t="shared" si="129"/>
        <v>0</v>
      </c>
      <c r="R789" s="22"/>
    </row>
    <row r="790" spans="17:18" ht="13" hidden="1">
      <c r="Q790" s="89">
        <f t="shared" si="129"/>
        <v>0</v>
      </c>
      <c r="R790" s="22"/>
    </row>
    <row r="791" spans="17:18" ht="13" hidden="1">
      <c r="Q791" s="89">
        <f t="shared" si="129"/>
        <v>0</v>
      </c>
      <c r="R791" s="22"/>
    </row>
    <row r="792" spans="17:18" ht="13" hidden="1">
      <c r="Q792" s="89">
        <f t="shared" si="129"/>
        <v>0</v>
      </c>
      <c r="R792" s="22"/>
    </row>
    <row r="793" spans="17:18" ht="13" hidden="1">
      <c r="Q793" s="89">
        <f t="shared" si="129"/>
        <v>0</v>
      </c>
      <c r="R793" s="22"/>
    </row>
    <row r="794" spans="17:18" ht="13" hidden="1">
      <c r="Q794" s="89">
        <f t="shared" si="129"/>
        <v>0</v>
      </c>
      <c r="R794" s="22"/>
    </row>
    <row r="795" spans="17:18" ht="13" hidden="1">
      <c r="Q795" s="89">
        <f t="shared" si="129"/>
        <v>0</v>
      </c>
      <c r="R795" s="22"/>
    </row>
    <row r="796" spans="17:18" ht="13" hidden="1">
      <c r="Q796" s="89">
        <f t="shared" si="129"/>
        <v>0</v>
      </c>
      <c r="R796" s="22"/>
    </row>
    <row r="797" spans="17:18" ht="13" hidden="1">
      <c r="Q797" s="89">
        <f t="shared" si="129"/>
        <v>0</v>
      </c>
      <c r="R797" s="22"/>
    </row>
    <row r="798" spans="17:18" ht="13" hidden="1">
      <c r="Q798" s="89">
        <f t="shared" si="129"/>
        <v>0</v>
      </c>
      <c r="R798" s="22"/>
    </row>
    <row r="799" spans="17:18" ht="13" hidden="1">
      <c r="Q799" s="89">
        <f t="shared" si="129"/>
        <v>0</v>
      </c>
      <c r="R799" s="22"/>
    </row>
    <row r="800" spans="17:18" ht="13" hidden="1">
      <c r="Q800" s="89">
        <f t="shared" si="129"/>
        <v>0</v>
      </c>
      <c r="R800" s="22"/>
    </row>
    <row r="801" spans="17:18" ht="13" hidden="1">
      <c r="Q801" s="89">
        <f t="shared" si="129"/>
        <v>0</v>
      </c>
      <c r="R801" s="22"/>
    </row>
    <row r="802" spans="17:18" ht="13" hidden="1">
      <c r="Q802" s="89">
        <f t="shared" si="129"/>
        <v>0</v>
      </c>
      <c r="R802" s="22"/>
    </row>
    <row r="803" spans="17:18" ht="13" hidden="1">
      <c r="Q803" s="89">
        <f t="shared" si="129"/>
        <v>0</v>
      </c>
      <c r="R803" s="22"/>
    </row>
    <row r="804" spans="17:18" ht="13" hidden="1">
      <c r="Q804" s="89">
        <f t="shared" si="129"/>
        <v>0</v>
      </c>
      <c r="R804" s="22"/>
    </row>
    <row r="805" spans="17:18" ht="13" hidden="1">
      <c r="Q805" s="89">
        <f t="shared" si="129"/>
        <v>0</v>
      </c>
      <c r="R805" s="22"/>
    </row>
    <row r="806" spans="17:18" ht="13" hidden="1">
      <c r="Q806" s="89">
        <f t="shared" si="129"/>
        <v>0</v>
      </c>
      <c r="R806" s="22"/>
    </row>
    <row r="807" spans="17:18" ht="13" hidden="1">
      <c r="Q807" s="89">
        <f t="shared" si="129"/>
        <v>0</v>
      </c>
      <c r="R807" s="22"/>
    </row>
    <row r="808" spans="17:18" ht="13" hidden="1">
      <c r="Q808" s="89">
        <f t="shared" si="129"/>
        <v>0</v>
      </c>
      <c r="R808" s="22"/>
    </row>
    <row r="809" spans="17:18" ht="13" hidden="1">
      <c r="Q809" s="89">
        <f t="shared" si="129"/>
        <v>0</v>
      </c>
      <c r="R809" s="22"/>
    </row>
    <row r="810" spans="17:18" ht="13" hidden="1">
      <c r="Q810" s="89">
        <f t="shared" si="129"/>
        <v>0</v>
      </c>
      <c r="R810" s="22"/>
    </row>
    <row r="811" spans="17:18" ht="13" hidden="1">
      <c r="Q811" s="89">
        <f t="shared" si="129"/>
        <v>0</v>
      </c>
      <c r="R811" s="22"/>
    </row>
    <row r="812" spans="17:18" ht="13" hidden="1">
      <c r="Q812" s="89">
        <f t="shared" si="129"/>
        <v>0</v>
      </c>
      <c r="R812" s="22"/>
    </row>
    <row r="813" spans="17:18" ht="13" hidden="1">
      <c r="Q813" s="89">
        <f t="shared" si="129"/>
        <v>0</v>
      </c>
      <c r="R813" s="22"/>
    </row>
    <row r="814" spans="17:18" ht="13" hidden="1">
      <c r="Q814" s="89">
        <f t="shared" si="129"/>
        <v>0</v>
      </c>
      <c r="R814" s="22"/>
    </row>
    <row r="815" spans="17:18" ht="13" hidden="1">
      <c r="Q815" s="89">
        <f t="shared" si="129"/>
        <v>0</v>
      </c>
      <c r="R815" s="22"/>
    </row>
    <row r="816" spans="17:18" ht="13" hidden="1">
      <c r="Q816" s="89">
        <f t="shared" si="129"/>
        <v>0</v>
      </c>
      <c r="R816" s="22"/>
    </row>
    <row r="817" spans="17:18" ht="13" hidden="1">
      <c r="Q817" s="89">
        <f t="shared" si="129"/>
        <v>0</v>
      </c>
      <c r="R817" s="22"/>
    </row>
    <row r="818" spans="17:18" ht="13" hidden="1">
      <c r="Q818" s="89">
        <f t="shared" si="129"/>
        <v>0</v>
      </c>
      <c r="R818" s="22"/>
    </row>
    <row r="819" spans="17:18" ht="13" hidden="1">
      <c r="Q819" s="89">
        <f t="shared" si="129"/>
        <v>0</v>
      </c>
      <c r="R819" s="22"/>
    </row>
    <row r="820" spans="17:18" ht="13" hidden="1">
      <c r="Q820" s="89">
        <f t="shared" si="129"/>
        <v>0</v>
      </c>
      <c r="R820" s="22"/>
    </row>
    <row r="821" spans="17:18" ht="13" hidden="1">
      <c r="Q821" s="89">
        <f t="shared" si="129"/>
        <v>0</v>
      </c>
      <c r="R821" s="22"/>
    </row>
    <row r="822" spans="17:18" ht="13" hidden="1">
      <c r="Q822" s="89">
        <f t="shared" si="129"/>
        <v>0</v>
      </c>
      <c r="R822" s="22"/>
    </row>
    <row r="823" spans="17:18" ht="13" hidden="1">
      <c r="Q823" s="89">
        <f t="shared" si="129"/>
        <v>0</v>
      </c>
      <c r="R823" s="22"/>
    </row>
    <row r="824" spans="17:18" ht="13" hidden="1">
      <c r="Q824" s="89">
        <f t="shared" si="129"/>
        <v>0</v>
      </c>
      <c r="R824" s="22"/>
    </row>
    <row r="825" spans="17:18" ht="13" hidden="1">
      <c r="Q825" s="89">
        <f t="shared" si="129"/>
        <v>0</v>
      </c>
      <c r="R825" s="22"/>
    </row>
    <row r="826" spans="17:18" ht="13" hidden="1">
      <c r="Q826" s="89">
        <f t="shared" si="129"/>
        <v>0</v>
      </c>
      <c r="R826" s="22"/>
    </row>
    <row r="827" spans="17:18" ht="13" hidden="1">
      <c r="Q827" s="89">
        <f t="shared" si="129"/>
        <v>0</v>
      </c>
      <c r="R827" s="22"/>
    </row>
    <row r="828" spans="17:18" ht="13" hidden="1">
      <c r="Q828" s="89">
        <f t="shared" si="129"/>
        <v>0</v>
      </c>
      <c r="R828" s="22"/>
    </row>
    <row r="829" spans="17:18" ht="13" hidden="1">
      <c r="Q829" s="89">
        <f t="shared" si="129"/>
        <v>0</v>
      </c>
      <c r="R829" s="22"/>
    </row>
    <row r="830" spans="17:18" ht="13" hidden="1">
      <c r="Q830" s="89">
        <f t="shared" si="129"/>
        <v>0</v>
      </c>
      <c r="R830" s="22"/>
    </row>
    <row r="831" spans="17:18" ht="13" hidden="1">
      <c r="Q831" s="89">
        <f t="shared" si="129"/>
        <v>0</v>
      </c>
      <c r="R831" s="22"/>
    </row>
    <row r="832" spans="17:18" ht="13" hidden="1">
      <c r="Q832" s="89">
        <f t="shared" si="129"/>
        <v>0</v>
      </c>
      <c r="R832" s="22"/>
    </row>
    <row r="833" spans="5:18" ht="13" hidden="1">
      <c r="Q833" s="89">
        <f t="shared" si="129"/>
        <v>0</v>
      </c>
      <c r="R833" s="22"/>
    </row>
    <row r="834" spans="5:18" ht="13" hidden="1">
      <c r="Q834" s="89">
        <f t="shared" si="129"/>
        <v>0</v>
      </c>
      <c r="R834" s="22"/>
    </row>
    <row r="835" spans="5:18" ht="13" hidden="1">
      <c r="Q835" s="89">
        <f t="shared" si="129"/>
        <v>0</v>
      </c>
      <c r="R835" s="22"/>
    </row>
    <row r="836" spans="5:18" ht="13" hidden="1">
      <c r="Q836" s="89">
        <f t="shared" si="129"/>
        <v>0</v>
      </c>
      <c r="R836" s="22"/>
    </row>
    <row r="837" spans="5:18" ht="13" hidden="1">
      <c r="Q837" s="89">
        <f t="shared" si="129"/>
        <v>0</v>
      </c>
      <c r="R837" s="22"/>
    </row>
    <row r="838" spans="5:18" ht="13" hidden="1">
      <c r="Q838" s="89">
        <f t="shared" si="129"/>
        <v>0</v>
      </c>
      <c r="R838" s="22"/>
    </row>
    <row r="839" spans="5:18" ht="13" hidden="1">
      <c r="Q839" s="89">
        <f t="shared" si="129"/>
        <v>0</v>
      </c>
      <c r="R839" s="22"/>
    </row>
    <row r="840" spans="5:18">
      <c r="E840" s="217"/>
      <c r="F840" s="217"/>
      <c r="P840" s="217"/>
      <c r="Q840" s="261"/>
    </row>
    <row r="841" spans="5:18">
      <c r="J841" s="217"/>
      <c r="K841" s="217"/>
      <c r="L841" s="217"/>
      <c r="O841" s="217"/>
      <c r="P841" s="217"/>
      <c r="Q841" s="302"/>
    </row>
    <row r="842" spans="5:18">
      <c r="P842" s="217"/>
      <c r="Q842" s="261"/>
    </row>
    <row r="843" spans="5:18">
      <c r="L843" s="217"/>
      <c r="Q843" s="261"/>
    </row>
    <row r="844" spans="5:18">
      <c r="Q844" s="261"/>
    </row>
    <row r="845" spans="5:18">
      <c r="Q845" s="261"/>
    </row>
    <row r="846" spans="5:18">
      <c r="Q846" s="261"/>
    </row>
    <row r="847" spans="5:18">
      <c r="Q847" s="261"/>
    </row>
    <row r="848" spans="5:18">
      <c r="Q848" s="261"/>
    </row>
    <row r="849" spans="17:17">
      <c r="Q849" s="261"/>
    </row>
    <row r="850" spans="17:17">
      <c r="Q850" s="261"/>
    </row>
    <row r="851" spans="17:17">
      <c r="Q851" s="261"/>
    </row>
    <row r="852" spans="17:17">
      <c r="Q852" s="261"/>
    </row>
    <row r="853" spans="17:17">
      <c r="Q853" s="261"/>
    </row>
    <row r="854" spans="17:17">
      <c r="Q854" s="261"/>
    </row>
  </sheetData>
  <autoFilter ref="A21:Q839">
    <filterColumn colId="16">
      <customFilters and="1">
        <customFilter operator="notEqual" val=" "/>
        <customFilter operator="notEqual" val="0"/>
      </customFilters>
    </filterColumn>
  </autoFilter>
  <mergeCells count="40">
    <mergeCell ref="A558:B558"/>
    <mergeCell ref="A557:B557"/>
    <mergeCell ref="A400:B400"/>
    <mergeCell ref="A401:B401"/>
    <mergeCell ref="A402:B402"/>
    <mergeCell ref="J18:J20"/>
    <mergeCell ref="L18:L20"/>
    <mergeCell ref="K18:K20"/>
    <mergeCell ref="A12:A20"/>
    <mergeCell ref="G18:H18"/>
    <mergeCell ref="C12:C20"/>
    <mergeCell ref="H19:H20"/>
    <mergeCell ref="E12:I17"/>
    <mergeCell ref="AP562:AQ562"/>
    <mergeCell ref="AJ562:AK562"/>
    <mergeCell ref="AL562:AM562"/>
    <mergeCell ref="AN562:AO562"/>
    <mergeCell ref="M18:N18"/>
    <mergeCell ref="N560:P560"/>
    <mergeCell ref="S12:V12"/>
    <mergeCell ref="U18:V18"/>
    <mergeCell ref="M19:M20"/>
    <mergeCell ref="N19:N20"/>
    <mergeCell ref="B8:P8"/>
    <mergeCell ref="E18:E20"/>
    <mergeCell ref="P12:P20"/>
    <mergeCell ref="O18:O20"/>
    <mergeCell ref="J12:O17"/>
    <mergeCell ref="B12:B20"/>
    <mergeCell ref="F18:F20"/>
    <mergeCell ref="G19:G20"/>
    <mergeCell ref="I18:I20"/>
    <mergeCell ref="D12:D20"/>
    <mergeCell ref="A9:B9"/>
    <mergeCell ref="A10:B10"/>
    <mergeCell ref="O1:P1"/>
    <mergeCell ref="O2:P3"/>
    <mergeCell ref="O6:P6"/>
    <mergeCell ref="B7:P7"/>
    <mergeCell ref="O4:P5"/>
  </mergeCells>
  <phoneticPr fontId="0" type="noConversion"/>
  <printOptions horizontalCentered="1"/>
  <pageMargins left="0" right="0" top="0.19685039370078741" bottom="0" header="0" footer="0"/>
  <pageSetup paperSize="9" scale="49"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vt:lpstr>
      <vt:lpstr>'дод 3'!Заголовки_для_друку</vt:lpstr>
      <vt:lpstr>'дод 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User</cp:lastModifiedBy>
  <cp:lastPrinted>2024-05-27T12:48:54Z</cp:lastPrinted>
  <dcterms:created xsi:type="dcterms:W3CDTF">2001-11-23T10:13:52Z</dcterms:created>
  <dcterms:modified xsi:type="dcterms:W3CDTF">2024-07-04T17:05:59Z</dcterms:modified>
</cp:coreProperties>
</file>